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codeName="{B08E4597-CF32-672E-EC9B-63DB714DCB7F}"/>
  <workbookPr codeName="ThisWorkbook"/>
  <mc:AlternateContent xmlns:mc="http://schemas.openxmlformats.org/markup-compatibility/2006">
    <mc:Choice Requires="x15">
      <x15ac:absPath xmlns:x15ac="http://schemas.microsoft.com/office/spreadsheetml/2010/11/ac" url="C:\Users\jriopel\Desktop\"/>
    </mc:Choice>
  </mc:AlternateContent>
  <xr:revisionPtr revIDLastSave="0" documentId="13_ncr:1_{1C26238C-4BC6-4C9F-B2C8-A2DC2B504872}" xr6:coauthVersionLast="45" xr6:coauthVersionMax="45" xr10:uidLastSave="{00000000-0000-0000-0000-000000000000}"/>
  <workbookProtection workbookAlgorithmName="SHA-512" workbookHashValue="pG2LACWQG58jghafwRqt0mGsUGsaIJuMpYwuCL2P+1VvIREPN3V3QEpgWAS7CufGTaWgC5P4Yis7ujwX/5hO5Q==" workbookSaltValue="2d4ozM1jEpYwBZh41VGnBA==" workbookSpinCount="100000" lockStructure="1"/>
  <bookViews>
    <workbookView xWindow="-108" yWindow="-108" windowWidth="23256" windowHeight="12720" xr2:uid="{68A37A1C-2089-4304-BEAA-8882A97A4663}"/>
  </bookViews>
  <sheets>
    <sheet name="INSTRUCTIONS" sheetId="276" r:id="rId1"/>
    <sheet name="PROJECTIONS POST-COVID" sheetId="257" r:id="rId2"/>
    <sheet name="CALCUL MASSE SALARIALE" sheetId="270" r:id="rId3"/>
  </sheets>
  <definedNames>
    <definedName name="_Key1" localSheetId="1" hidden="1">#REF!</definedName>
    <definedName name="_Key1" hidden="1">#REF!</definedName>
    <definedName name="_Order1" hidden="1">255</definedName>
    <definedName name="_Order2" hidden="1">0</definedName>
    <definedName name="_Sort" localSheetId="1" hidden="1">#REF!</definedName>
    <definedName name="_Sort" hidden="1">#REF!</definedName>
    <definedName name="asd" hidden="1">#REF!</definedName>
    <definedName name="d" hidden="1">{#N/A,#N/A,FALSE,"T2S(1)";#N/A,#N/A,FALSE,"T2S(8)";#N/A,#N/A,FALSE,"Impôts";#N/A,#N/A,FALSE,"Taxe capital"}</definedName>
    <definedName name="dac" localSheetId="1" hidden="1">#REF!</definedName>
    <definedName name="dac" hidden="1">#REF!</definedName>
    <definedName name="Macro1">[0]!Macro1</definedName>
    <definedName name="Macro10">[0]!Macro10</definedName>
    <definedName name="Macro11">[0]!Macro11</definedName>
    <definedName name="Macro12">[0]!Macro12</definedName>
    <definedName name="Macro13">[0]!Macro13</definedName>
    <definedName name="Macro14">[0]!Macro14</definedName>
    <definedName name="Macro15">[0]!Macro15</definedName>
    <definedName name="Macro16">[0]!Macro16</definedName>
    <definedName name="Macro17">[0]!Macro17</definedName>
    <definedName name="Macro18">[0]!Macro18</definedName>
    <definedName name="Macro19">[0]!Macro19</definedName>
    <definedName name="Macro2">[0]!Macro2</definedName>
    <definedName name="Macro20">[0]!Macro20</definedName>
    <definedName name="Macro21">[0]!Macro21</definedName>
    <definedName name="Macro22">[0]!Macro22</definedName>
    <definedName name="Macro3">[0]!Macro3</definedName>
    <definedName name="Macro4">[0]!Macro4</definedName>
    <definedName name="Macro5">[0]!Macro5</definedName>
    <definedName name="Macro6">[0]!Macro6</definedName>
    <definedName name="Macro7">[0]!Macro7</definedName>
    <definedName name="Macro8">[0]!Macro8</definedName>
    <definedName name="Macro9">[0]!Macro9</definedName>
    <definedName name="Module3.Macro1">[0]!Module3.Macro1</definedName>
    <definedName name="ok" localSheetId="1" hidden="1">#REF!</definedName>
    <definedName name="ok" hidden="1">#REF!</definedName>
    <definedName name="wrn.Autres._.Feuilles." localSheetId="1" hidden="1">{#N/A,#N/A,FALSE,"Table";#N/A,#N/A,FALSE,"Fiche";#N/A,#N/A,FALSE,"Note de rev.";#N/A,#N/A,FALSE,"Ratios";#N/A,#N/A,FALSE,"SomBanque";#N/A,#N/A,FALSE,"Conciliation";#N/A,#N/A,FALSE,"Compte";#N/A,#N/A,FALSE,"Regroupement";#N/A,#N/A,FALSE,"Variations";#N/A,#N/A,FALSE,"Immobilisations";#N/A,#N/A,FALSE,"DettesLT";#N/A,#N/A,FALSE,"Engagements";#N/A,#N/A,FALSE,"Échantillonnage";#N/A,#N/A,FALSE,"Importance";#N/A,#N/A,FALSE,"Placements";#N/A,#N/A,FALSE,"Payés d'avance";#N/A,#N/A,FALSE,"Test";#N/A,#N/A,FALSE,"Convertion";#N/A,#N/A,FALSE,"Formules";#N/A,#N/A,FALSE,"Noms";#N/A,#N/A,FALSE,"Licence"}</definedName>
    <definedName name="wrn.Autres._.Feuilles." hidden="1">{#N/A,#N/A,FALSE,"Table";#N/A,#N/A,FALSE,"Fiche";#N/A,#N/A,FALSE,"Note de rev.";#N/A,#N/A,FALSE,"Ratios";#N/A,#N/A,FALSE,"SomBanque";#N/A,#N/A,FALSE,"Conciliation";#N/A,#N/A,FALSE,"Compte";#N/A,#N/A,FALSE,"Regroupement";#N/A,#N/A,FALSE,"Variations";#N/A,#N/A,FALSE,"Immobilisations";#N/A,#N/A,FALSE,"DettesLT";#N/A,#N/A,FALSE,"Engagements";#N/A,#N/A,FALSE,"Échantillonnage";#N/A,#N/A,FALSE,"Importance";#N/A,#N/A,FALSE,"Placements";#N/A,#N/A,FALSE,"Payés d'avance";#N/A,#N/A,FALSE,"Test";#N/A,#N/A,FALSE,"Convertion";#N/A,#N/A,FALSE,"Formules";#N/A,#N/A,FALSE,"Noms";#N/A,#N/A,FALSE,"Licence"}</definedName>
    <definedName name="wrn.CHIF._.REFU." localSheetId="1" hidden="1">{#N/A,#N/A,FALSE,"NOTES";#N/A,#N/A,FALSE,"CHIFFRIER"}</definedName>
    <definedName name="wrn.CHIF._.REFU." hidden="1">{#N/A,#N/A,FALSE,"NOTES";#N/A,#N/A,FALSE,"CHIFFRIER"}</definedName>
    <definedName name="wrn.Chiffrier._.plus." localSheetId="1" hidden="1">{#N/A,#N/A,FALSE,"Chiffrier";#N/A,#N/A,FALSE,"Opérations";#N/A,#N/A,FALSE,"Régularisations"}</definedName>
    <definedName name="wrn.Chiffrier._.plus." hidden="1">{#N/A,#N/A,FALSE,"Chiffrier";#N/A,#N/A,FALSE,"Opérations";#N/A,#N/A,FALSE,"Régularisations"}</definedName>
    <definedName name="wrn.États._.complets." localSheetId="1" hidden="1">{#N/A,#N/A,FALSE,"Sommaire";#N/A,#N/A,FALSE,"Rapport";#N/A,#N/A,FALSE,"Budget d'opération";#N/A,#N/A,FALSE,"Notes"}</definedName>
    <definedName name="wrn.États._.complets." hidden="1">{#N/A,#N/A,FALSE,"Sommaire";#N/A,#N/A,FALSE,"Rapport";#N/A,#N/A,FALSE,"Budget d'opération";#N/A,#N/A,FALSE,"Notes"}</definedName>
    <definedName name="wrn.Feuilles._.de._.travail._.pour._.EF." hidden="1">{#N/A,#N/A,FALSE,"impression";#N/A,#N/A,FALSE,"Table des matières";#N/A,#N/A,FALSE,"1  Faits saillants";#N/A,#N/A,FALSE,"4  Points laissés en suspens";#N/A,#N/A,FALSE,"5. budget de temps";#N/A,#N/A,FALSE,"6  Points à prendre en cons";#N/A,#N/A,FALSE,"7.1 Mission d'examen";#N/A,#N/A,FALSE,"7.2 etats fin. &amp; rapports";#N/A,#N/A,FALSE,"7.3 Autres travaux";#N/A,#N/A,FALSE,"7.4 Autres";#N/A,#N/A,FALSE,"A-Encaisse";#N/A,#N/A,FALSE,"B- Placement temporaire";#N/A,#N/A,FALSE,"C-Débiteurs";#N/A,#N/A,FALSE,"D-stock";#N/A,#N/A,FALSE,"E-Payé d'avance";#N/A,#N/A,FALSE,"F-placement";#N/A,#N/A,FALSE,"G-immobilisation";#N/A,#N/A,FALSE,"AA-Emprunt à court terme";#N/A,#N/A,FALSE,"BB-Créditeur";#N/A,#N/A,FALSE,"DD-Dettes à long terme";#N/A,#N/A,FALSE,"EE-Avoir";#N/A,#N/A,FALSE,"KK- Éventualité";#N/A,#N/A,FALSE,"KK.1-  Opérations  apparentées";#N/A,#N/A,FALSE,"10. Revenus &amp; dépenses"}</definedName>
    <definedName name="wrn.Impôts." localSheetId="1" hidden="1">{#N/A,#N/A,FALSE,"T2S(1)";#N/A,#N/A,FALSE,"T2S(8)";#N/A,#N/A,FALSE,"Impôts";#N/A,#N/A,FALSE,"Taxe capital"}</definedName>
    <definedName name="wrn.Impôts." hidden="1">{#N/A,#N/A,FALSE,"T2S(1)";#N/A,#N/A,FALSE,"T2S(8)";#N/A,#N/A,FALSE,"Impôts";#N/A,#N/A,FALSE,"Taxe capital"}</definedName>
    <definedName name="_xlnm.Print_Area" localSheetId="2">'CALCUL MASSE SALARIALE'!$A$1:$U$48</definedName>
    <definedName name="_xlnm.Print_Area" localSheetId="0">INSTRUCTIONS!$A$1:$C$39</definedName>
    <definedName name="_xlnm.Print_Area" localSheetId="1">'PROJECTIONS POST-COVID'!$A$1:$Q$68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7" i="257" l="1"/>
  <c r="I26" i="257" l="1"/>
  <c r="O67" i="257" l="1"/>
  <c r="L67" i="257"/>
  <c r="I12" i="257" l="1"/>
  <c r="I23" i="257" s="1"/>
  <c r="O36" i="257" l="1"/>
  <c r="L36" i="257"/>
  <c r="I36" i="257"/>
  <c r="O35" i="257"/>
  <c r="L35" i="257"/>
  <c r="I35" i="257"/>
  <c r="F59" i="257"/>
  <c r="F45" i="257" l="1"/>
  <c r="B3" i="270" l="1"/>
  <c r="I18" i="257" l="1"/>
  <c r="O25" i="257" l="1"/>
  <c r="L25" i="257"/>
  <c r="I25" i="257"/>
  <c r="P9" i="270"/>
  <c r="P10" i="270"/>
  <c r="M9" i="270"/>
  <c r="O9" i="270" s="1"/>
  <c r="M10" i="270"/>
  <c r="O10" i="270" s="1"/>
  <c r="Q10" i="270" s="1"/>
  <c r="R10" i="270" s="1"/>
  <c r="K9" i="270"/>
  <c r="K10" i="270"/>
  <c r="F9" i="270"/>
  <c r="G9" i="270" s="1"/>
  <c r="F10" i="270"/>
  <c r="G10" i="270" s="1"/>
  <c r="O23" i="257"/>
  <c r="H10" i="270" l="1"/>
  <c r="I10" i="270" s="1"/>
  <c r="S10" i="270"/>
  <c r="T10" i="270" s="1"/>
  <c r="Q9" i="270"/>
  <c r="R9" i="270" s="1"/>
  <c r="K28" i="270" l="1"/>
  <c r="K27" i="270"/>
  <c r="K24" i="270"/>
  <c r="K23" i="270"/>
  <c r="K22" i="270"/>
  <c r="K21" i="270"/>
  <c r="K18" i="270"/>
  <c r="K17" i="270"/>
  <c r="K16" i="270"/>
  <c r="K15" i="270"/>
  <c r="F19" i="257"/>
  <c r="N29" i="270"/>
  <c r="P28" i="270"/>
  <c r="M28" i="270"/>
  <c r="O28" i="270" s="1"/>
  <c r="P27" i="270"/>
  <c r="M27" i="270"/>
  <c r="O27" i="270" s="1"/>
  <c r="N25" i="270"/>
  <c r="P24" i="270"/>
  <c r="M24" i="270"/>
  <c r="O24" i="270" s="1"/>
  <c r="P23" i="270"/>
  <c r="M23" i="270"/>
  <c r="O23" i="270" s="1"/>
  <c r="P22" i="270"/>
  <c r="M22" i="270"/>
  <c r="O22" i="270" s="1"/>
  <c r="P21" i="270"/>
  <c r="M21" i="270"/>
  <c r="O21" i="270" s="1"/>
  <c r="N19" i="270"/>
  <c r="P18" i="270"/>
  <c r="M18" i="270"/>
  <c r="O18" i="270" s="1"/>
  <c r="P17" i="270"/>
  <c r="M17" i="270"/>
  <c r="O17" i="270" s="1"/>
  <c r="P16" i="270"/>
  <c r="M16" i="270"/>
  <c r="O16" i="270" s="1"/>
  <c r="P15" i="270"/>
  <c r="M15" i="270"/>
  <c r="O15" i="270" s="1"/>
  <c r="P12" i="270"/>
  <c r="P11" i="270"/>
  <c r="P8" i="270"/>
  <c r="P7" i="270"/>
  <c r="M12" i="270"/>
  <c r="O12" i="270" s="1"/>
  <c r="Q12" i="270" s="1"/>
  <c r="R12" i="270" s="1"/>
  <c r="M11" i="270"/>
  <c r="O11" i="270" s="1"/>
  <c r="M8" i="270"/>
  <c r="O8" i="270" s="1"/>
  <c r="M7" i="270"/>
  <c r="O7" i="270" s="1"/>
  <c r="K12" i="270"/>
  <c r="K11" i="270"/>
  <c r="K8" i="270"/>
  <c r="K7" i="270"/>
  <c r="F28" i="270"/>
  <c r="G28" i="270" s="1"/>
  <c r="F27" i="270"/>
  <c r="G27" i="270" s="1"/>
  <c r="F24" i="270"/>
  <c r="G24" i="270" s="1"/>
  <c r="F23" i="270"/>
  <c r="G23" i="270" s="1"/>
  <c r="F22" i="270"/>
  <c r="G22" i="270" s="1"/>
  <c r="F21" i="270"/>
  <c r="G21" i="270" s="1"/>
  <c r="F18" i="270"/>
  <c r="G18" i="270" s="1"/>
  <c r="F17" i="270"/>
  <c r="G17" i="270" s="1"/>
  <c r="F16" i="270"/>
  <c r="G16" i="270" s="1"/>
  <c r="F15" i="270"/>
  <c r="G15" i="270" s="1"/>
  <c r="F8" i="270"/>
  <c r="G8" i="270" s="1"/>
  <c r="F11" i="270"/>
  <c r="G11" i="270" s="1"/>
  <c r="F12" i="270"/>
  <c r="G12" i="270" s="1"/>
  <c r="N13" i="270"/>
  <c r="F7" i="270"/>
  <c r="G7" i="270" s="1"/>
  <c r="D29" i="270"/>
  <c r="D25" i="270"/>
  <c r="D19" i="270"/>
  <c r="D13" i="270"/>
  <c r="G49" i="257" l="1"/>
  <c r="G54" i="257"/>
  <c r="D18" i="257"/>
  <c r="G58" i="257"/>
  <c r="G57" i="257"/>
  <c r="D16" i="257"/>
  <c r="G56" i="257"/>
  <c r="D17" i="257"/>
  <c r="G42" i="257"/>
  <c r="G41" i="257"/>
  <c r="G43" i="257"/>
  <c r="G44" i="257"/>
  <c r="G26" i="257"/>
  <c r="I22" i="257"/>
  <c r="Q23" i="270"/>
  <c r="R23" i="270" s="1"/>
  <c r="Q21" i="270"/>
  <c r="R21" i="270" s="1"/>
  <c r="Q15" i="270"/>
  <c r="R15" i="270" s="1"/>
  <c r="Q27" i="270"/>
  <c r="R27" i="270" s="1"/>
  <c r="Q16" i="270"/>
  <c r="R16" i="270" s="1"/>
  <c r="Q8" i="270"/>
  <c r="R8" i="270" s="1"/>
  <c r="F13" i="270"/>
  <c r="S12" i="270"/>
  <c r="T12" i="270" s="1"/>
  <c r="Q28" i="270"/>
  <c r="R28" i="270" s="1"/>
  <c r="S28" i="270" s="1"/>
  <c r="T28" i="270" s="1"/>
  <c r="F29" i="270"/>
  <c r="Q24" i="270"/>
  <c r="R24" i="270" s="1"/>
  <c r="S24" i="270" s="1"/>
  <c r="T24" i="270" s="1"/>
  <c r="Q22" i="270"/>
  <c r="R22" i="270" s="1"/>
  <c r="F25" i="270"/>
  <c r="Q18" i="270"/>
  <c r="R18" i="270" s="1"/>
  <c r="S18" i="270" s="1"/>
  <c r="T18" i="270" s="1"/>
  <c r="Q17" i="270"/>
  <c r="R17" i="270" s="1"/>
  <c r="S17" i="270" s="1"/>
  <c r="T17" i="270" s="1"/>
  <c r="F19" i="270"/>
  <c r="M29" i="270"/>
  <c r="M25" i="270"/>
  <c r="M19" i="270"/>
  <c r="Q11" i="270"/>
  <c r="Q7" i="270"/>
  <c r="R7" i="270" s="1"/>
  <c r="H28" i="270"/>
  <c r="I28" i="270" s="1"/>
  <c r="H27" i="270"/>
  <c r="I27" i="270" s="1"/>
  <c r="H24" i="270"/>
  <c r="I24" i="270" s="1"/>
  <c r="H18" i="270"/>
  <c r="I18" i="270" s="1"/>
  <c r="H17" i="270"/>
  <c r="I17" i="270" s="1"/>
  <c r="H11" i="270"/>
  <c r="I11" i="270" s="1"/>
  <c r="H12" i="270"/>
  <c r="I12" i="270" s="1"/>
  <c r="M13" i="270"/>
  <c r="G29" i="270"/>
  <c r="G25" i="270"/>
  <c r="G19" i="270"/>
  <c r="Q29" i="270" l="1"/>
  <c r="Q25" i="270"/>
  <c r="Q19" i="270"/>
  <c r="S27" i="270"/>
  <c r="S29" i="270" s="1"/>
  <c r="R29" i="270"/>
  <c r="R25" i="270"/>
  <c r="R19" i="270"/>
  <c r="R11" i="270"/>
  <c r="Q13" i="270"/>
  <c r="S11" i="270" l="1"/>
  <c r="T11" i="270" s="1"/>
  <c r="R13" i="270"/>
  <c r="R31" i="270" s="1"/>
  <c r="T27" i="270"/>
  <c r="T29" i="270" s="1"/>
  <c r="O39" i="257" l="1"/>
  <c r="O38" i="257"/>
  <c r="O37" i="257"/>
  <c r="O27" i="257"/>
  <c r="O28" i="257"/>
  <c r="O30" i="257"/>
  <c r="O31" i="257"/>
  <c r="O32" i="257"/>
  <c r="L22" i="257"/>
  <c r="O22" i="257"/>
  <c r="O18" i="257"/>
  <c r="L18" i="257"/>
  <c r="I52" i="257"/>
  <c r="L52" i="257"/>
  <c r="L39" i="257"/>
  <c r="L38" i="257"/>
  <c r="L37" i="257"/>
  <c r="L27" i="257"/>
  <c r="L28" i="257"/>
  <c r="L30" i="257"/>
  <c r="L31" i="257"/>
  <c r="L32" i="257"/>
  <c r="I39" i="257"/>
  <c r="I38" i="257"/>
  <c r="I37" i="257"/>
  <c r="I32" i="257"/>
  <c r="I31" i="257"/>
  <c r="I30" i="257"/>
  <c r="I28" i="257"/>
  <c r="O52" i="257" l="1"/>
  <c r="L23" i="257"/>
  <c r="G13" i="270" l="1"/>
  <c r="G31" i="270" s="1"/>
  <c r="D36" i="270" l="1"/>
  <c r="S23" i="270" l="1"/>
  <c r="T23" i="270" s="1"/>
  <c r="S15" i="270"/>
  <c r="D41" i="270"/>
  <c r="D38" i="270"/>
  <c r="H7" i="270" s="1"/>
  <c r="I7" i="270" s="1"/>
  <c r="S9" i="270" l="1"/>
  <c r="T9" i="270" s="1"/>
  <c r="H9" i="270"/>
  <c r="I9" i="270" s="1"/>
  <c r="H15" i="270"/>
  <c r="I15" i="270" s="1"/>
  <c r="S7" i="270"/>
  <c r="H21" i="270"/>
  <c r="I21" i="270" s="1"/>
  <c r="H16" i="270"/>
  <c r="I16" i="270" s="1"/>
  <c r="T15" i="270"/>
  <c r="S22" i="270"/>
  <c r="T22" i="270" s="1"/>
  <c r="S21" i="270"/>
  <c r="H8" i="270"/>
  <c r="I8" i="270" s="1"/>
  <c r="H22" i="270"/>
  <c r="I22" i="270" s="1"/>
  <c r="S8" i="270"/>
  <c r="T8" i="270" s="1"/>
  <c r="S16" i="270"/>
  <c r="T16" i="270" s="1"/>
  <c r="H23" i="270"/>
  <c r="I23" i="270" s="1"/>
  <c r="B1" i="270"/>
  <c r="S25" i="270" l="1"/>
  <c r="T21" i="270"/>
  <c r="T25" i="270" s="1"/>
  <c r="T19" i="270"/>
  <c r="T7" i="270"/>
  <c r="T13" i="270" s="1"/>
  <c r="S13" i="270"/>
  <c r="S19" i="270"/>
  <c r="H29" i="270"/>
  <c r="I29" i="270"/>
  <c r="H13" i="270"/>
  <c r="I25" i="270"/>
  <c r="H25" i="270"/>
  <c r="I13" i="270"/>
  <c r="I19" i="270"/>
  <c r="H19" i="270"/>
  <c r="T31" i="270" l="1"/>
  <c r="S31" i="270"/>
  <c r="H31" i="270"/>
  <c r="I31" i="270"/>
  <c r="O45" i="270" l="1"/>
  <c r="O46" i="270" s="1"/>
  <c r="G24" i="257" l="1"/>
  <c r="G23" i="257" l="1"/>
  <c r="G30" i="257"/>
  <c r="G25" i="257"/>
  <c r="G34" i="257"/>
  <c r="G22" i="257"/>
  <c r="G55" i="257"/>
  <c r="G29" i="257"/>
  <c r="G37" i="257"/>
  <c r="G31" i="257"/>
  <c r="G33" i="257"/>
  <c r="G40" i="257"/>
  <c r="G17" i="257"/>
  <c r="G36" i="257"/>
  <c r="G28" i="257"/>
  <c r="G18" i="257"/>
  <c r="G38" i="257"/>
  <c r="G27" i="257"/>
  <c r="G16" i="257"/>
  <c r="G53" i="257"/>
  <c r="G51" i="257"/>
  <c r="G35" i="257"/>
  <c r="G39" i="257"/>
  <c r="G52" i="257"/>
  <c r="G32" i="257"/>
  <c r="G50" i="257"/>
  <c r="G59" i="257" l="1"/>
  <c r="G45" i="257"/>
  <c r="G19" i="257"/>
  <c r="G46" i="257" l="1"/>
  <c r="G60" i="257" s="1"/>
  <c r="F46" i="257" l="1"/>
  <c r="F60" i="257" s="1"/>
  <c r="I16" i="257" l="1"/>
  <c r="I17" i="257" s="1"/>
  <c r="O16" i="257"/>
  <c r="L16" i="257"/>
  <c r="O17" i="257" l="1"/>
  <c r="I50" i="257"/>
  <c r="L17" i="257"/>
  <c r="I19" i="257"/>
  <c r="J54" i="257" s="1"/>
  <c r="J22" i="257" l="1"/>
  <c r="J44" i="257"/>
  <c r="J51" i="257"/>
  <c r="J56" i="257"/>
  <c r="J55" i="257"/>
  <c r="J53" i="257"/>
  <c r="J35" i="257"/>
  <c r="I33" i="257"/>
  <c r="J33" i="257" s="1"/>
  <c r="J26" i="257"/>
  <c r="J29" i="257"/>
  <c r="J43" i="257"/>
  <c r="J57" i="257"/>
  <c r="J41" i="257"/>
  <c r="J36" i="257"/>
  <c r="J25" i="257"/>
  <c r="I34" i="257"/>
  <c r="J34" i="257" s="1"/>
  <c r="J38" i="257"/>
  <c r="J27" i="257"/>
  <c r="J58" i="257"/>
  <c r="J49" i="257"/>
  <c r="J30" i="257"/>
  <c r="J42" i="257"/>
  <c r="J23" i="257"/>
  <c r="J28" i="257"/>
  <c r="J52" i="257"/>
  <c r="J32" i="257"/>
  <c r="J37" i="257"/>
  <c r="I24" i="257"/>
  <c r="I40" i="257"/>
  <c r="J40" i="257" s="1"/>
  <c r="J18" i="257"/>
  <c r="J31" i="257"/>
  <c r="J39" i="257"/>
  <c r="O50" i="257"/>
  <c r="L50" i="257"/>
  <c r="J16" i="257"/>
  <c r="L19" i="257"/>
  <c r="I59" i="257"/>
  <c r="J50" i="257"/>
  <c r="J17" i="257"/>
  <c r="O19" i="257"/>
  <c r="P54" i="257" s="1"/>
  <c r="M17" i="257" l="1"/>
  <c r="M54" i="257"/>
  <c r="O34" i="257"/>
  <c r="P34" i="257" s="1"/>
  <c r="P44" i="257"/>
  <c r="P28" i="257"/>
  <c r="P23" i="257"/>
  <c r="P56" i="257"/>
  <c r="P35" i="257"/>
  <c r="P51" i="257"/>
  <c r="O40" i="257"/>
  <c r="P40" i="257" s="1"/>
  <c r="P31" i="257"/>
  <c r="P57" i="257"/>
  <c r="P26" i="257"/>
  <c r="P18" i="257"/>
  <c r="P29" i="257"/>
  <c r="P32" i="257"/>
  <c r="P38" i="257"/>
  <c r="O24" i="257"/>
  <c r="P58" i="257"/>
  <c r="P53" i="257"/>
  <c r="P25" i="257"/>
  <c r="P36" i="257"/>
  <c r="P22" i="257"/>
  <c r="P49" i="257"/>
  <c r="O33" i="257"/>
  <c r="P33" i="257" s="1"/>
  <c r="P55" i="257"/>
  <c r="P43" i="257"/>
  <c r="P42" i="257"/>
  <c r="P37" i="257"/>
  <c r="P30" i="257"/>
  <c r="P52" i="257"/>
  <c r="P39" i="257"/>
  <c r="P27" i="257"/>
  <c r="P41" i="257"/>
  <c r="P16" i="257"/>
  <c r="L40" i="257"/>
  <c r="M40" i="257" s="1"/>
  <c r="M37" i="257"/>
  <c r="M31" i="257"/>
  <c r="M32" i="257"/>
  <c r="M30" i="257"/>
  <c r="M42" i="257"/>
  <c r="M53" i="257"/>
  <c r="L34" i="257"/>
  <c r="M34" i="257" s="1"/>
  <c r="M44" i="257"/>
  <c r="M39" i="257"/>
  <c r="M38" i="257"/>
  <c r="M29" i="257"/>
  <c r="M18" i="257"/>
  <c r="M58" i="257"/>
  <c r="M56" i="257"/>
  <c r="L33" i="257"/>
  <c r="M33" i="257" s="1"/>
  <c r="L24" i="257"/>
  <c r="M36" i="257"/>
  <c r="M51" i="257"/>
  <c r="M23" i="257"/>
  <c r="M22" i="257"/>
  <c r="M49" i="257"/>
  <c r="M41" i="257"/>
  <c r="M25" i="257"/>
  <c r="M27" i="257"/>
  <c r="M52" i="257"/>
  <c r="M35" i="257"/>
  <c r="M28" i="257"/>
  <c r="M57" i="257"/>
  <c r="M43" i="257"/>
  <c r="M26" i="257"/>
  <c r="M55" i="257"/>
  <c r="M16" i="257"/>
  <c r="M19" i="257" s="1"/>
  <c r="O59" i="257"/>
  <c r="P50" i="257"/>
  <c r="J19" i="257"/>
  <c r="P17" i="257"/>
  <c r="L59" i="257"/>
  <c r="M50" i="257"/>
  <c r="I45" i="257"/>
  <c r="I46" i="257" s="1"/>
  <c r="I60" i="257" s="1"/>
  <c r="I63" i="257" s="1"/>
  <c r="I66" i="257" s="1"/>
  <c r="J24" i="257"/>
  <c r="J45" i="257" s="1"/>
  <c r="J59" i="257"/>
  <c r="M24" i="257" l="1"/>
  <c r="M45" i="257" s="1"/>
  <c r="M46" i="257" s="1"/>
  <c r="L45" i="257"/>
  <c r="L46" i="257" s="1"/>
  <c r="L60" i="257" s="1"/>
  <c r="L63" i="257" s="1"/>
  <c r="I68" i="257"/>
  <c r="L65" i="257"/>
  <c r="J46" i="257"/>
  <c r="J60" i="257" s="1"/>
  <c r="P59" i="257"/>
  <c r="P19" i="257"/>
  <c r="M59" i="257"/>
  <c r="P24" i="257"/>
  <c r="P45" i="257" s="1"/>
  <c r="O45" i="257"/>
  <c r="O46" i="257" s="1"/>
  <c r="O60" i="257" s="1"/>
  <c r="O63" i="257" s="1"/>
  <c r="M60" i="257" l="1"/>
  <c r="L66" i="257"/>
  <c r="L68" i="257" s="1"/>
  <c r="P46" i="257"/>
  <c r="P60" i="257" s="1"/>
  <c r="O65" i="257" l="1"/>
  <c r="O66" i="257" s="1"/>
  <c r="O68" i="257" s="1"/>
</calcChain>
</file>

<file path=xl/sharedStrings.xml><?xml version="1.0" encoding="utf-8"?>
<sst xmlns="http://schemas.openxmlformats.org/spreadsheetml/2006/main" count="203" uniqueCount="136">
  <si>
    <t>Frais de bureau</t>
  </si>
  <si>
    <t>Frais de laboratoire</t>
  </si>
  <si>
    <t>Intérêts et frais bancaires</t>
  </si>
  <si>
    <t>FRAIS D'EXPLOITATION</t>
  </si>
  <si>
    <t>Formation</t>
  </si>
  <si>
    <t>Assurances</t>
  </si>
  <si>
    <t>BÉNÉFICE AVANT AUTRES ÉLÉMENTS</t>
  </si>
  <si>
    <t>Loyer</t>
  </si>
  <si>
    <t>Frais de comptabilité</t>
  </si>
  <si>
    <t>Fournitures dentaires</t>
  </si>
  <si>
    <t>Publicité et frais de représentation</t>
  </si>
  <si>
    <t>Honoraires professionnels</t>
  </si>
  <si>
    <t>Électricité et chauffage</t>
  </si>
  <si>
    <t>Taxes et permis</t>
  </si>
  <si>
    <t>AUTRES ÉLÉMENTS</t>
  </si>
  <si>
    <t>ÉTAT DES RÉSULTATS</t>
  </si>
  <si>
    <t>REVENUS</t>
  </si>
  <si>
    <t>Télécommunications</t>
  </si>
  <si>
    <t>Entretien et réparations</t>
  </si>
  <si>
    <t>Association et cotisation</t>
  </si>
  <si>
    <t>Honoraires des dentistes à contrat</t>
  </si>
  <si>
    <t>Intérêts sur la dette à long terme</t>
  </si>
  <si>
    <t>TOTAL</t>
  </si>
  <si>
    <t>Services professionnels</t>
  </si>
  <si>
    <t>Frais légaux</t>
  </si>
  <si>
    <t>Uniformes</t>
  </si>
  <si>
    <t>Diminution anticipée des honoraires</t>
  </si>
  <si>
    <t>Facturation du dentiste propriétaire</t>
  </si>
  <si>
    <t>Diminution de la masse salariale</t>
  </si>
  <si>
    <t>(-) subvention salariale d'urgence Canada (75%)</t>
  </si>
  <si>
    <t>Taux horaire</t>
  </si>
  <si>
    <t>Charges sociales</t>
  </si>
  <si>
    <t>Employeur</t>
  </si>
  <si>
    <t>Exemption (annuel)</t>
  </si>
  <si>
    <t>Assurance-emploi</t>
  </si>
  <si>
    <t>RRQ</t>
  </si>
  <si>
    <t>RQAP</t>
  </si>
  <si>
    <t>FSSQ</t>
  </si>
  <si>
    <t>CSST</t>
  </si>
  <si>
    <t>CNT</t>
  </si>
  <si>
    <t>Gains max assurable</t>
  </si>
  <si>
    <t>Montants à inscrire manuellement</t>
  </si>
  <si>
    <t>AVANT COVID</t>
  </si>
  <si>
    <t>Hygiéniste #2</t>
  </si>
  <si>
    <t>APRÈS COVID</t>
  </si>
  <si>
    <t>Honoraires dentiste propriétaire</t>
  </si>
  <si>
    <t>Honoraires dentistes à contrat</t>
  </si>
  <si>
    <t xml:space="preserve">Salaires et charges sociales </t>
  </si>
  <si>
    <t>Remboursement de capital sur la dette</t>
  </si>
  <si>
    <t>Résultats réels
2019</t>
  </si>
  <si>
    <t>Secrétaires</t>
  </si>
  <si>
    <t>Hres / semaine</t>
  </si>
  <si>
    <t>Salaire annuel</t>
  </si>
  <si>
    <t>Total secrétaires</t>
  </si>
  <si>
    <t>Secrétaire #1</t>
  </si>
  <si>
    <t>Secrétaire #2</t>
  </si>
  <si>
    <t>Assistantes</t>
  </si>
  <si>
    <t>Secrétaire #3</t>
  </si>
  <si>
    <t>Secrétaire #4</t>
  </si>
  <si>
    <t>Hygiénistes</t>
  </si>
  <si>
    <t>Administration</t>
  </si>
  <si>
    <t xml:space="preserve">Hygiéniste #1 </t>
  </si>
  <si>
    <t>Hygiéniste #3</t>
  </si>
  <si>
    <t>Hygiéniste #4</t>
  </si>
  <si>
    <t>MASSE SALARIALE TOTALE</t>
  </si>
  <si>
    <t>Total assistantes</t>
  </si>
  <si>
    <t>Total hygiénistes</t>
  </si>
  <si>
    <t>Total administration</t>
  </si>
  <si>
    <t>Salaire / semaine</t>
  </si>
  <si>
    <t>Hres / semaine
AVANT COVID</t>
  </si>
  <si>
    <t>Hres / semaine
TRAVAILLÉS</t>
  </si>
  <si>
    <t>Hres / semaine
TRAVAIL PARTAGÉ</t>
  </si>
  <si>
    <t>Diminution masse salariale ($)</t>
  </si>
  <si>
    <t>Diminution masse salariale (%)</t>
  </si>
  <si>
    <t>Adminstration #1</t>
  </si>
  <si>
    <t>Administration #2</t>
  </si>
  <si>
    <t>Durée de la subvention salariale de 75 % (en mois)</t>
  </si>
  <si>
    <t>Masse salariale utilisée pour calcul de SSUC</t>
  </si>
  <si>
    <t>Encaisse (marge de crédit) au début</t>
  </si>
  <si>
    <t xml:space="preserve">Encaisse (marge de crédit) à la fin </t>
  </si>
  <si>
    <t>ÉVOLUTION DES LIQUIDITÉS</t>
  </si>
  <si>
    <t>Liquidités générées avant impôt (Calculé ci-haut)</t>
  </si>
  <si>
    <t xml:space="preserve">Marge de crédit autorisée à </t>
  </si>
  <si>
    <t>Disponible sur la marge</t>
  </si>
  <si>
    <t>Financement de cash flow (CUEC, BDC, MRC)</t>
  </si>
  <si>
    <t>Exercices de 12 mois devant se terminer en 2020, 2021 et 2022</t>
  </si>
  <si>
    <t>SALAIRES ET CHARGES SOCIALES DES EMPLOYÉES PROJETÉS</t>
  </si>
  <si>
    <t>Investissement supplémentaire amorti sur 60 mois</t>
  </si>
  <si>
    <t>Frais informatique</t>
  </si>
  <si>
    <t>Frais de déplacements</t>
  </si>
  <si>
    <t>NOTES</t>
  </si>
  <si>
    <t>N/A</t>
  </si>
  <si>
    <t>LIQUIDITÉS GÉNÉRÉES</t>
  </si>
  <si>
    <t>Indiquer la facturation prévue du dentiste propriétaire</t>
  </si>
  <si>
    <t>Dépense variable, indiquer le montant prévu pour chacune des années</t>
  </si>
  <si>
    <t>Indiquer les montants encaissés pour les financements obtenus en lien avec la COVID</t>
  </si>
  <si>
    <t>Inscrire la rémunération annuelle du dentiste propriétaire avant impôt</t>
  </si>
  <si>
    <t>Représente 32 % des honoraires bruts facturés par les dentistes à contrat</t>
  </si>
  <si>
    <r>
      <t xml:space="preserve">Indiquer la baisse de revenu anticipée par rapport à </t>
    </r>
    <r>
      <rPr>
        <b/>
        <i/>
        <u/>
        <sz val="9"/>
        <color rgb="FFEE2737"/>
        <rFont val="Arial"/>
        <family val="2"/>
      </rPr>
      <t>2019</t>
    </r>
  </si>
  <si>
    <r>
      <t xml:space="preserve">Indiquer la diminution prévue de la masse salariale par rapport à </t>
    </r>
    <r>
      <rPr>
        <b/>
        <i/>
        <u/>
        <sz val="9"/>
        <color rgb="FFEE2737"/>
        <rFont val="Arial"/>
        <family val="2"/>
      </rPr>
      <t>2019</t>
    </r>
  </si>
  <si>
    <t>Dépense discrétionnaire, indiquer la dépense prévue pour chacune des années</t>
  </si>
  <si>
    <t>Montant de base du calcul de la SSUC</t>
  </si>
  <si>
    <t>À utiliser si vous avez des dépenses non indiquées précédemment</t>
  </si>
  <si>
    <t>Indiquer le montant annuel prévu pour remboursement investissement supplémentaire COVID</t>
  </si>
  <si>
    <r>
      <t xml:space="preserve">Indiquer le montant </t>
    </r>
    <r>
      <rPr>
        <b/>
        <i/>
        <u/>
        <sz val="9"/>
        <color rgb="FFEE2737"/>
        <rFont val="Arial"/>
        <family val="2"/>
      </rPr>
      <t>autorisé</t>
    </r>
    <r>
      <rPr>
        <i/>
        <sz val="9"/>
        <color rgb="FFEE2737"/>
        <rFont val="Arial"/>
        <family val="2"/>
      </rPr>
      <t xml:space="preserve"> de la marge de crédit</t>
    </r>
  </si>
  <si>
    <t>INSTRUCTIONS ET NOTES</t>
  </si>
  <si>
    <t>Voir la dépense d'intérêts qui figure dans votre état financier sauf si nouveaux prêts, vous référer à vos contrats de dette à long terme</t>
  </si>
  <si>
    <t>Voir vos états de banque pour vos remboursement de capital, inclure les nouveaux prêts si applicable</t>
  </si>
  <si>
    <t xml:space="preserve">Paiement de contrats de locations </t>
  </si>
  <si>
    <t>Vous référer à vos contrats de locations pour les détails, tenir compte du moratoire si accordé en lien avec la COVID</t>
  </si>
  <si>
    <t>(-) subvention AUCLC</t>
  </si>
  <si>
    <t>ONGLET - CALCUL MASSE SALARIALE</t>
  </si>
  <si>
    <t>Nombre de mois où vous bénéficierez de l'AUCLC (réduction de loyer de 75 %)</t>
  </si>
  <si>
    <t>Indiquer le nombre de mois où vous aurez une réduction de 75 % du loyer</t>
  </si>
  <si>
    <t>Calcul automatique, votre loyer divisé par 12 multiplié par le nombre de mois indiqué dans la section du haut.</t>
  </si>
  <si>
    <t>avant d'y indiquer un montant.</t>
  </si>
  <si>
    <t xml:space="preserve">En date du 26 mai, le programme prévoit une possibilité de 3 mois, confirmer avec votre propriétaire </t>
  </si>
  <si>
    <t>Vous pourrez y entrer vos résultats réels de 2019 et faire différents scénarios en entrant vos données et hypothèses aux endroits prévus à cet effet.</t>
  </si>
  <si>
    <t>Nom de votre entreprise</t>
  </si>
  <si>
    <t>CELLULES VERROUILLÉES</t>
  </si>
  <si>
    <t>Le calcul des liquidités nettes se fait sur une base de caisse, on ne doit donc pas prendre en considération la charge d'amortissement.</t>
  </si>
  <si>
    <t>Cet outil est mis à votre disposition si vous voulez calculer de façon plus précise votre masse salariale avant COVID et noter l'évolution de celle-ci, si vous faites des ajustements aux horaires post-COVID.</t>
  </si>
  <si>
    <t xml:space="preserve">Cette partie est facultative et non obligatoire pour déterminer vos projections financières de l'onglet "PROJECTIONS POST-COVID".  </t>
  </si>
  <si>
    <t>Assistante #1</t>
  </si>
  <si>
    <t>Assistante #2</t>
  </si>
  <si>
    <t>Assistante #3</t>
  </si>
  <si>
    <t>Assistante #4</t>
  </si>
  <si>
    <t>Le présent document fournit plusieurs estimations qui sont parfois calculées de façon automatique, il est donc important de bien réviser tous les montants que vous aurez inscrits ou qui auront été inscrits automatiquement.</t>
  </si>
  <si>
    <t>MISE EN GARDE</t>
  </si>
  <si>
    <t>Plusieurs hypothèses ont dû être posées, car il nous était impossible de connaître la situation particulière dans laquelle se trouve chaque clinique dentaire.  Des calculs sont aussi faits de façon automatique.</t>
  </si>
  <si>
    <t>Ce fichier d'analyse est mis à votre disposition pour des fins de planification interne seulement et ne devrait jamais être envoyé à des partenaires externes, tels que votre institution financière, sans avoir été préalablement vérifié par votre expert-comptable.</t>
  </si>
  <si>
    <t>Les résultats de vos projections pourraient dépasser le champ d'application de ce gabarit Excel. Nous vous recommandons de consulter votre conseiller chez Escient pour avoir une évaluation complète de votre situation financière propre à votre clinique. Cet outil n’a pas de valeur légale et n’a pour but que de donner une approximation des résultats financiers selon les différents scénarios sélectionnés.</t>
  </si>
  <si>
    <t>Les cellules qui ne sont pas en blanc sont généralement protégées, il ne vous sera donc pas possible de modifier les montants. Pour retirer cette protection, il faut aller dans "Format de cellule" en cliquant sur le bouton droit, aller à l'onglet "Protection" et désactiver la case "Verrouillée".</t>
  </si>
  <si>
    <t>ONGLET - PROJECTIONS POST-COVID</t>
  </si>
  <si>
    <t>Rémunération du dentiste propriétaire</t>
  </si>
  <si>
    <t>Inscrire en négatif le montant des frais de laboratoires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</si>
</sst>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 #,##0_)\ &quot;$&quot;_ ;_ * \(#,##0\)\ &quot;$&quot;_ ;_ * &quot;-&quot;_)\ &quot;$&quot;_ ;_ @_ "/>
    <numFmt numFmtId="44" formatCode="_ * #,##0.00_)\ &quot;$&quot;_ ;_ * \(#,##0.00\)\ &quot;$&quot;_ ;_ * &quot;-&quot;??_)\ &quot;$&quot;_ ;_ @_ "/>
    <numFmt numFmtId="164" formatCode="_ * #,##0_)\ _$_ ;_ * \(#,##0\)\ _$_ ;_ * &quot;-&quot;_)\ _$_ ;_ @_ "/>
    <numFmt numFmtId="165" formatCode="_ * #,##0.00_)\ _$_ ;_ * \(#,##0.00\)\ _$_ ;_ * &quot;-&quot;??_)\ _$_ ;_ @_ "/>
    <numFmt numFmtId="166" formatCode="_-* #,##0.00\ _$_-;\-* #,##0.00\ _$_-;_-* &quot;-&quot;??\ _$_-;_-@_-"/>
    <numFmt numFmtId="167" formatCode="_ * #,##0_)\ &quot;$&quot;_ ;_ * \(#,##0\)\ &quot;$&quot;_ ;_ * &quot;-&quot;??_)\ &quot;$&quot;_ ;_ @_ "/>
    <numFmt numFmtId="168" formatCode="_ * #,##0.00_)\ [$€-1]_ ;_ * \(#,##0.00\)\ [$€-1]_ ;_ * &quot;-&quot;??_)\ [$€-1]_ "/>
    <numFmt numFmtId="169" formatCode="_-* #,##0.00\ [$€-1]_-;_-* #,##0.00\ [$€-1]\-;_-* &quot;-&quot;??\ [$€-1]_-"/>
    <numFmt numFmtId="170" formatCode="0.000%"/>
  </numFmts>
  <fonts count="63" x14ac:knownFonts="1">
    <font>
      <sz val="10"/>
      <name val="Times New Roman"/>
      <family val="1"/>
    </font>
    <font>
      <sz val="11"/>
      <color theme="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b/>
      <sz val="10"/>
      <name val="Arial"/>
      <family val="2"/>
    </font>
    <font>
      <sz val="10"/>
      <name val="Arial"/>
      <family val="2"/>
    </font>
    <font>
      <sz val="8"/>
      <name val="Times New Roman"/>
      <family val="1"/>
    </font>
    <font>
      <sz val="11"/>
      <name val="Arial"/>
      <family val="2"/>
    </font>
    <font>
      <sz val="10"/>
      <name val="Courier"/>
      <family val="3"/>
    </font>
    <font>
      <sz val="10"/>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sz val="11"/>
      <name val="Arial"/>
      <family val="2"/>
    </font>
    <font>
      <sz val="12"/>
      <name val="Arial"/>
      <family val="2"/>
    </font>
    <font>
      <b/>
      <sz val="10"/>
      <color theme="8"/>
      <name val="Arial"/>
      <family val="2"/>
    </font>
    <font>
      <sz val="10"/>
      <color theme="8"/>
      <name val="Arial"/>
      <family val="2"/>
    </font>
    <font>
      <i/>
      <sz val="10"/>
      <name val="Arial"/>
      <family val="2"/>
    </font>
    <font>
      <sz val="11"/>
      <color theme="2"/>
      <name val="Arial"/>
      <family val="2"/>
    </font>
    <font>
      <b/>
      <sz val="11"/>
      <color theme="2"/>
      <name val="Arial"/>
      <family val="2"/>
    </font>
    <font>
      <sz val="10"/>
      <color theme="1"/>
      <name val="Arial"/>
      <family val="2"/>
    </font>
    <font>
      <b/>
      <sz val="9"/>
      <color theme="8"/>
      <name val="Arial"/>
      <family val="2"/>
    </font>
    <font>
      <b/>
      <sz val="14"/>
      <color theme="8"/>
      <name val="Arial"/>
      <family val="2"/>
    </font>
    <font>
      <b/>
      <sz val="8"/>
      <name val="Arial"/>
      <family val="2"/>
    </font>
    <font>
      <i/>
      <sz val="10"/>
      <color theme="8"/>
      <name val="Arial"/>
      <family val="2"/>
    </font>
    <font>
      <sz val="8"/>
      <color theme="2"/>
      <name val="Arial"/>
      <family val="2"/>
    </font>
    <font>
      <b/>
      <sz val="8"/>
      <color theme="8"/>
      <name val="Arial"/>
      <family val="2"/>
    </font>
    <font>
      <i/>
      <sz val="8"/>
      <color theme="8"/>
      <name val="Arial"/>
      <family val="2"/>
    </font>
    <font>
      <i/>
      <sz val="8"/>
      <name val="Arial"/>
      <family val="2"/>
    </font>
    <font>
      <i/>
      <sz val="9"/>
      <name val="Arial"/>
      <family val="2"/>
    </font>
    <font>
      <b/>
      <i/>
      <sz val="9"/>
      <name val="Arial"/>
      <family val="2"/>
    </font>
    <font>
      <i/>
      <sz val="9"/>
      <color theme="2"/>
      <name val="Arial"/>
      <family val="2"/>
    </font>
    <font>
      <b/>
      <sz val="8"/>
      <color rgb="FF3F2A56"/>
      <name val="Arial"/>
      <family val="2"/>
    </font>
    <font>
      <i/>
      <sz val="9"/>
      <color rgb="FFEE2737"/>
      <name val="Arial"/>
      <family val="2"/>
    </font>
    <font>
      <b/>
      <i/>
      <u/>
      <sz val="9"/>
      <color rgb="FFEE2737"/>
      <name val="Arial"/>
      <family val="2"/>
    </font>
    <font>
      <sz val="11"/>
      <color theme="1"/>
      <name val="Arial"/>
      <family val="2"/>
    </font>
    <font>
      <b/>
      <sz val="11"/>
      <color theme="8"/>
      <name val="Arial"/>
      <family val="2"/>
    </font>
    <font>
      <b/>
      <sz val="12"/>
      <color rgb="FFEE2737"/>
      <name val="Arial"/>
      <family val="2"/>
    </font>
    <font>
      <b/>
      <sz val="10"/>
      <color rgb="FFEE2737"/>
      <name val="Times New Roman"/>
      <family val="1"/>
    </font>
    <font>
      <b/>
      <sz val="11"/>
      <color rgb="FFFF0000"/>
      <name val="Arial"/>
      <family val="2"/>
    </font>
  </fonts>
  <fills count="3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theme="2"/>
        <bgColor indexed="64"/>
      </patternFill>
    </fill>
    <fill>
      <patternFill patternType="solid">
        <fgColor theme="5"/>
        <bgColor indexed="64"/>
      </patternFill>
    </fill>
    <fill>
      <patternFill patternType="solid">
        <fgColor theme="3" tint="0.79998168889431442"/>
        <bgColor indexed="64"/>
      </patternFill>
    </fill>
    <fill>
      <patternFill patternType="solid">
        <fgColor rgb="FF3F2A56"/>
        <bgColor indexed="64"/>
      </patternFill>
    </fill>
    <fill>
      <patternFill patternType="solid">
        <fgColor theme="8"/>
        <bgColor indexed="64"/>
      </patternFill>
    </fill>
    <fill>
      <patternFill patternType="solid">
        <fgColor rgb="FFEE2737"/>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auto="1"/>
      </top>
      <bottom style="thin">
        <color auto="1"/>
      </bottom>
      <diagonal/>
    </border>
    <border>
      <left/>
      <right/>
      <top style="thin">
        <color auto="1"/>
      </top>
      <bottom/>
      <diagonal/>
    </border>
    <border>
      <left/>
      <right/>
      <top style="thin">
        <color theme="4"/>
      </top>
      <bottom/>
      <diagonal/>
    </border>
    <border>
      <left style="thin">
        <color indexed="64"/>
      </left>
      <right style="thin">
        <color indexed="64"/>
      </right>
      <top style="thin">
        <color indexed="64"/>
      </top>
      <bottom style="thin">
        <color indexed="64"/>
      </bottom>
      <diagonal/>
    </border>
    <border>
      <left/>
      <right style="medium">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bottom style="thin">
        <color theme="4"/>
      </bottom>
      <diagonal/>
    </border>
  </borders>
  <cellStyleXfs count="576">
    <xf numFmtId="0" fontId="0" fillId="0" borderId="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6" borderId="0" applyNumberFormat="0" applyBorder="0" applyAlignment="0" applyProtection="0"/>
    <xf numFmtId="0" fontId="18" fillId="5"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18" fillId="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3" borderId="0" applyNumberFormat="0" applyBorder="0" applyAlignment="0" applyProtection="0"/>
    <xf numFmtId="0" fontId="19" fillId="12"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1" borderId="0" applyNumberFormat="0" applyBorder="0" applyAlignment="0" applyProtection="0"/>
    <xf numFmtId="0" fontId="20" fillId="8" borderId="0" applyNumberFormat="0" applyBorder="0" applyAlignment="0" applyProtection="0"/>
    <xf numFmtId="0" fontId="21" fillId="11" borderId="1" applyNumberFormat="0" applyAlignment="0" applyProtection="0"/>
    <xf numFmtId="0" fontId="22" fillId="22" borderId="2" applyNumberFormat="0" applyAlignment="0" applyProtection="0"/>
    <xf numFmtId="168" fontId="12" fillId="0" borderId="0" applyFont="0" applyFill="0" applyBorder="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5" borderId="1" applyNumberFormat="0" applyAlignment="0" applyProtection="0"/>
    <xf numFmtId="0" fontId="29" fillId="0" borderId="7" applyNumberFormat="0" applyFill="0" applyAlignment="0" applyProtection="0"/>
    <xf numFmtId="0" fontId="30" fillId="23" borderId="0" applyNumberFormat="0" applyBorder="0" applyAlignment="0" applyProtection="0"/>
    <xf numFmtId="0" fontId="15" fillId="0" borderId="0"/>
    <xf numFmtId="0" fontId="12" fillId="0" borderId="0"/>
    <xf numFmtId="0" fontId="12" fillId="4" borderId="3" applyNumberFormat="0" applyFont="0" applyAlignment="0" applyProtection="0"/>
    <xf numFmtId="0" fontId="31" fillId="11" borderId="8" applyNumberFormat="0" applyAlignment="0" applyProtection="0"/>
    <xf numFmtId="9" fontId="12"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10" fillId="0" borderId="0"/>
    <xf numFmtId="9" fontId="10" fillId="0" borderId="0" applyFont="0" applyFill="0" applyBorder="0" applyAlignment="0" applyProtection="0"/>
    <xf numFmtId="44" fontId="10" fillId="0" borderId="0" applyFont="0" applyFill="0" applyBorder="0" applyAlignment="0" applyProtection="0"/>
    <xf numFmtId="44" fontId="16" fillId="0" borderId="0" applyFont="0" applyFill="0" applyBorder="0" applyAlignment="0" applyProtection="0"/>
    <xf numFmtId="0" fontId="14" fillId="0" borderId="0"/>
    <xf numFmtId="9" fontId="12" fillId="0" borderId="0" applyFont="0" applyFill="0" applyBorder="0" applyAlignment="0" applyProtection="0"/>
    <xf numFmtId="0" fontId="16" fillId="0" borderId="0"/>
    <xf numFmtId="165" fontId="9" fillId="0" borderId="0" applyFont="0" applyFill="0" applyBorder="0" applyAlignment="0" applyProtection="0"/>
    <xf numFmtId="0" fontId="9" fillId="0" borderId="0"/>
    <xf numFmtId="9" fontId="9" fillId="0" borderId="0" applyFont="0" applyFill="0" applyBorder="0" applyAlignment="0" applyProtection="0"/>
    <xf numFmtId="44" fontId="9" fillId="0" borderId="0" applyFont="0" applyFill="0" applyBorder="0" applyAlignment="0" applyProtection="0"/>
    <xf numFmtId="166" fontId="12" fillId="0" borderId="0" applyFont="0" applyFill="0" applyBorder="0" applyAlignment="0" applyProtection="0"/>
    <xf numFmtId="0" fontId="8" fillId="0" borderId="0"/>
    <xf numFmtId="0" fontId="7" fillId="0" borderId="0"/>
    <xf numFmtId="9" fontId="7"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0" fontId="7" fillId="0" borderId="0"/>
    <xf numFmtId="9" fontId="7" fillId="0" borderId="0" applyFont="0" applyFill="0" applyBorder="0" applyAlignment="0" applyProtection="0"/>
    <xf numFmtId="44" fontId="7" fillId="0" borderId="0" applyFont="0" applyFill="0" applyBorder="0" applyAlignment="0" applyProtection="0"/>
    <xf numFmtId="0" fontId="7" fillId="0" borderId="0"/>
    <xf numFmtId="0" fontId="6" fillId="0" borderId="0"/>
    <xf numFmtId="9" fontId="6" fillId="0" borderId="0" applyFont="0" applyFill="0" applyBorder="0" applyAlignment="0" applyProtection="0"/>
    <xf numFmtId="44" fontId="6"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4"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4"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4" fontId="5"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35" fillId="0" borderId="0"/>
    <xf numFmtId="0" fontId="3" fillId="0" borderId="0"/>
    <xf numFmtId="44" fontId="14" fillId="0" borderId="0" applyFont="0" applyFill="0" applyBorder="0" applyAlignment="0" applyProtection="0"/>
    <xf numFmtId="165" fontId="14" fillId="0" borderId="0" applyFont="0" applyFill="0" applyBorder="0" applyAlignment="0" applyProtection="0"/>
    <xf numFmtId="44" fontId="3" fillId="0" borderId="0" applyFont="0" applyFill="0" applyBorder="0" applyAlignment="0" applyProtection="0"/>
    <xf numFmtId="165" fontId="3" fillId="0" borderId="0" applyFont="0" applyFill="0" applyBorder="0" applyAlignment="0" applyProtection="0"/>
    <xf numFmtId="165" fontId="16" fillId="0" borderId="0" applyFont="0" applyFill="0" applyBorder="0" applyAlignment="0" applyProtection="0"/>
    <xf numFmtId="0" fontId="36" fillId="0" borderId="0"/>
    <xf numFmtId="165" fontId="16" fillId="0" borderId="0" applyFont="0" applyFill="0" applyBorder="0" applyAlignment="0" applyProtection="0"/>
    <xf numFmtId="165" fontId="12" fillId="0" borderId="0" applyFont="0" applyFill="0" applyBorder="0" applyAlignment="0" applyProtection="0"/>
    <xf numFmtId="44" fontId="12" fillId="0" borderId="0" applyFont="0" applyFill="0" applyBorder="0" applyAlignment="0" applyProtection="0"/>
    <xf numFmtId="0" fontId="14" fillId="0" borderId="0"/>
    <xf numFmtId="0" fontId="12" fillId="0" borderId="0"/>
    <xf numFmtId="0" fontId="2" fillId="0" borderId="0"/>
    <xf numFmtId="0" fontId="12" fillId="0" borderId="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1" borderId="0" applyNumberFormat="0" applyBorder="0" applyAlignment="0" applyProtection="0"/>
    <xf numFmtId="0" fontId="21" fillId="11" borderId="23" applyNumberFormat="0" applyAlignment="0" applyProtection="0"/>
    <xf numFmtId="169" fontId="12" fillId="0" borderId="0" applyFont="0" applyFill="0" applyBorder="0" applyAlignment="0" applyProtection="0"/>
    <xf numFmtId="168" fontId="12" fillId="0" borderId="0" applyFont="0" applyFill="0" applyBorder="0" applyAlignment="0" applyProtection="0"/>
    <xf numFmtId="0" fontId="28" fillId="5" borderId="23" applyNumberFormat="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5" fontId="14"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8" fillId="0" borderId="0" applyFont="0" applyFill="0" applyBorder="0" applyAlignment="0" applyProtection="0"/>
    <xf numFmtId="0" fontId="12" fillId="0" borderId="0"/>
    <xf numFmtId="0" fontId="12" fillId="0" borderId="0"/>
    <xf numFmtId="0" fontId="2" fillId="0" borderId="0"/>
    <xf numFmtId="0" fontId="2"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4"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14" fillId="0" borderId="0"/>
    <xf numFmtId="0" fontId="14" fillId="0" borderId="0"/>
    <xf numFmtId="0" fontId="12" fillId="0" borderId="0"/>
    <xf numFmtId="0" fontId="12" fillId="4" borderId="24" applyNumberFormat="0" applyFont="0" applyAlignment="0" applyProtection="0"/>
    <xf numFmtId="0" fontId="31" fillId="11" borderId="25"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3" fillId="0" borderId="26" applyNumberFormat="0" applyFill="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43" fillId="0" borderId="0"/>
    <xf numFmtId="9" fontId="43" fillId="0" borderId="0" applyFont="0" applyFill="0" applyBorder="0" applyAlignment="0" applyProtection="0"/>
  </cellStyleXfs>
  <cellXfs count="247">
    <xf numFmtId="0" fontId="0" fillId="0" borderId="0" xfId="0"/>
    <xf numFmtId="164" fontId="12" fillId="28" borderId="0" xfId="39" applyNumberFormat="1" applyFont="1" applyFill="1" applyAlignment="1" applyProtection="1">
      <protection locked="0"/>
    </xf>
    <xf numFmtId="0" fontId="12" fillId="28" borderId="0" xfId="39" applyFont="1" applyFill="1" applyProtection="1">
      <protection locked="0"/>
    </xf>
    <xf numFmtId="0" fontId="12" fillId="28" borderId="29" xfId="0" applyFont="1" applyFill="1" applyBorder="1" applyAlignment="1" applyProtection="1">
      <alignment horizontal="center"/>
      <protection locked="0"/>
    </xf>
    <xf numFmtId="0" fontId="12" fillId="28" borderId="0" xfId="0" applyFont="1" applyFill="1" applyBorder="1" applyAlignment="1" applyProtection="1">
      <alignment horizontal="center"/>
      <protection locked="0"/>
    </xf>
    <xf numFmtId="0" fontId="12" fillId="28" borderId="11" xfId="0" applyFont="1" applyFill="1" applyBorder="1" applyAlignment="1" applyProtection="1">
      <alignment horizontal="center"/>
      <protection locked="0"/>
    </xf>
    <xf numFmtId="42" fontId="12" fillId="0" borderId="0" xfId="39" applyNumberFormat="1" applyFont="1" applyFill="1" applyAlignment="1" applyProtection="1">
      <protection locked="0"/>
    </xf>
    <xf numFmtId="164" fontId="12" fillId="0" borderId="0" xfId="39" applyNumberFormat="1" applyFont="1" applyFill="1" applyAlignment="1" applyProtection="1">
      <protection locked="0"/>
    </xf>
    <xf numFmtId="164" fontId="12" fillId="0" borderId="11" xfId="39" applyNumberFormat="1" applyFont="1" applyFill="1" applyBorder="1" applyAlignment="1" applyProtection="1">
      <protection locked="0"/>
    </xf>
    <xf numFmtId="0" fontId="42" fillId="26" borderId="0" xfId="0" applyFont="1" applyFill="1" applyProtection="1"/>
    <xf numFmtId="0" fontId="41" fillId="26" borderId="0" xfId="39" applyFont="1" applyFill="1" applyProtection="1"/>
    <xf numFmtId="0" fontId="41" fillId="26" borderId="0" xfId="39" applyFont="1" applyFill="1" applyBorder="1" applyProtection="1"/>
    <xf numFmtId="0" fontId="41" fillId="28" borderId="0" xfId="39" applyFont="1" applyFill="1" applyProtection="1"/>
    <xf numFmtId="0" fontId="48" fillId="28" borderId="0" xfId="39" applyFont="1" applyFill="1" applyProtection="1"/>
    <xf numFmtId="0" fontId="41" fillId="0" borderId="0" xfId="39" applyFont="1" applyProtection="1"/>
    <xf numFmtId="0" fontId="42" fillId="26" borderId="0" xfId="39" applyFont="1" applyFill="1" applyAlignment="1" applyProtection="1">
      <alignment horizontal="left"/>
    </xf>
    <xf numFmtId="0" fontId="41" fillId="26" borderId="0" xfId="39" applyFont="1" applyFill="1" applyAlignment="1" applyProtection="1">
      <alignment horizontal="left"/>
    </xf>
    <xf numFmtId="0" fontId="12" fillId="26" borderId="30" xfId="39" applyFont="1" applyFill="1" applyBorder="1" applyProtection="1"/>
    <xf numFmtId="165" fontId="12" fillId="26" borderId="30" xfId="173" applyFont="1" applyFill="1" applyBorder="1" applyProtection="1"/>
    <xf numFmtId="0" fontId="12" fillId="28" borderId="0" xfId="39" applyFont="1" applyFill="1" applyBorder="1" applyProtection="1"/>
    <xf numFmtId="0" fontId="12" fillId="28" borderId="0" xfId="39" applyFont="1" applyFill="1" applyProtection="1"/>
    <xf numFmtId="0" fontId="12" fillId="0" borderId="0" xfId="39" applyFont="1" applyProtection="1"/>
    <xf numFmtId="0" fontId="12" fillId="0" borderId="0" xfId="39" applyFont="1" applyFill="1" applyBorder="1" applyProtection="1"/>
    <xf numFmtId="0" fontId="12" fillId="26" borderId="0" xfId="39" applyFont="1" applyFill="1" applyBorder="1" applyProtection="1"/>
    <xf numFmtId="165" fontId="12" fillId="26" borderId="0" xfId="173" applyFont="1" applyFill="1" applyBorder="1" applyProtection="1"/>
    <xf numFmtId="0" fontId="12" fillId="26" borderId="0" xfId="39" applyFont="1" applyFill="1" applyProtection="1"/>
    <xf numFmtId="0" fontId="39" fillId="24" borderId="0" xfId="39" applyFont="1" applyFill="1" applyBorder="1" applyProtection="1"/>
    <xf numFmtId="0" fontId="38" fillId="26" borderId="0" xfId="173" applyNumberFormat="1" applyFont="1" applyFill="1" applyBorder="1" applyAlignment="1" applyProtection="1">
      <alignment horizontal="center" vertical="center" wrapText="1"/>
    </xf>
    <xf numFmtId="0" fontId="17" fillId="28" borderId="0" xfId="39" applyFont="1" applyFill="1" applyProtection="1"/>
    <xf numFmtId="0" fontId="40" fillId="26" borderId="0" xfId="39" applyFont="1" applyFill="1" applyProtection="1"/>
    <xf numFmtId="0" fontId="40" fillId="26" borderId="0" xfId="39" applyFont="1" applyFill="1" applyBorder="1" applyProtection="1"/>
    <xf numFmtId="0" fontId="40" fillId="26" borderId="0" xfId="173" quotePrefix="1" applyNumberFormat="1" applyFont="1" applyFill="1" applyBorder="1" applyAlignment="1" applyProtection="1">
      <alignment horizontal="center" vertical="center" wrapText="1"/>
    </xf>
    <xf numFmtId="0" fontId="12" fillId="26" borderId="0" xfId="39" applyFont="1" applyFill="1" applyBorder="1" applyAlignment="1" applyProtection="1">
      <alignment horizontal="right"/>
    </xf>
    <xf numFmtId="165" fontId="40" fillId="26" borderId="0" xfId="173" applyFont="1" applyFill="1" applyBorder="1" applyAlignment="1" applyProtection="1">
      <alignment horizontal="center" vertical="center" wrapText="1"/>
    </xf>
    <xf numFmtId="165" fontId="40" fillId="26" borderId="0" xfId="173" quotePrefix="1" applyFont="1" applyFill="1" applyBorder="1" applyAlignment="1" applyProtection="1">
      <alignment vertical="center" wrapText="1"/>
    </xf>
    <xf numFmtId="0" fontId="40" fillId="28" borderId="0" xfId="39" applyFont="1" applyFill="1" applyProtection="1"/>
    <xf numFmtId="0" fontId="40" fillId="0" borderId="0" xfId="39" applyFont="1" applyProtection="1"/>
    <xf numFmtId="0" fontId="51" fillId="26" borderId="0" xfId="39" applyFont="1" applyFill="1" applyProtection="1"/>
    <xf numFmtId="0" fontId="50" fillId="28" borderId="0" xfId="173" quotePrefix="1" applyNumberFormat="1" applyFont="1" applyFill="1" applyBorder="1" applyAlignment="1" applyProtection="1">
      <alignment horizontal="center" vertical="center" wrapText="1"/>
    </xf>
    <xf numFmtId="0" fontId="47" fillId="26" borderId="0" xfId="173" quotePrefix="1" applyNumberFormat="1" applyFont="1" applyFill="1" applyBorder="1" applyAlignment="1" applyProtection="1">
      <alignment horizontal="center" vertical="center" wrapText="1"/>
    </xf>
    <xf numFmtId="10" fontId="12" fillId="26" borderId="0" xfId="173" applyNumberFormat="1" applyFont="1" applyFill="1" applyBorder="1" applyAlignment="1" applyProtection="1"/>
    <xf numFmtId="0" fontId="12" fillId="0" borderId="0" xfId="39" applyFont="1" applyFill="1" applyProtection="1"/>
    <xf numFmtId="0" fontId="11" fillId="26" borderId="0" xfId="39" applyFont="1" applyFill="1" applyBorder="1" applyProtection="1"/>
    <xf numFmtId="9" fontId="17" fillId="26" borderId="0" xfId="42" applyFont="1" applyFill="1" applyProtection="1"/>
    <xf numFmtId="10" fontId="17" fillId="26" borderId="0" xfId="42" applyNumberFormat="1" applyFont="1" applyFill="1" applyAlignment="1" applyProtection="1"/>
    <xf numFmtId="10" fontId="11" fillId="26" borderId="0" xfId="42" applyNumberFormat="1" applyFont="1" applyFill="1" applyBorder="1" applyAlignment="1" applyProtection="1"/>
    <xf numFmtId="42" fontId="12" fillId="26" borderId="0" xfId="39" applyNumberFormat="1" applyFill="1" applyAlignment="1" applyProtection="1"/>
    <xf numFmtId="10" fontId="17" fillId="26" borderId="0" xfId="42" applyNumberFormat="1" applyFont="1" applyFill="1" applyBorder="1" applyAlignment="1" applyProtection="1"/>
    <xf numFmtId="0" fontId="12" fillId="26" borderId="0" xfId="39" applyFont="1" applyFill="1" applyAlignment="1" applyProtection="1"/>
    <xf numFmtId="164" fontId="12" fillId="26" borderId="0" xfId="39" applyNumberFormat="1" applyFont="1" applyFill="1" applyAlignment="1" applyProtection="1"/>
    <xf numFmtId="9" fontId="17" fillId="26" borderId="0" xfId="42" applyFont="1" applyFill="1" applyBorder="1" applyProtection="1"/>
    <xf numFmtId="0" fontId="12" fillId="26" borderId="27" xfId="39" applyFont="1" applyFill="1" applyBorder="1" applyAlignment="1" applyProtection="1">
      <alignment vertical="center"/>
    </xf>
    <xf numFmtId="0" fontId="12" fillId="26" borderId="28" xfId="39" applyFont="1" applyFill="1" applyBorder="1" applyAlignment="1" applyProtection="1">
      <alignment vertical="center"/>
    </xf>
    <xf numFmtId="164" fontId="12" fillId="26" borderId="27" xfId="173" applyNumberFormat="1" applyFont="1" applyFill="1" applyBorder="1" applyAlignment="1" applyProtection="1">
      <alignment vertical="center"/>
    </xf>
    <xf numFmtId="10" fontId="17" fillId="26" borderId="10" xfId="42" applyNumberFormat="1" applyFont="1" applyFill="1" applyBorder="1" applyAlignment="1" applyProtection="1">
      <alignment vertical="center"/>
    </xf>
    <xf numFmtId="10" fontId="11" fillId="26" borderId="0" xfId="42" applyNumberFormat="1" applyFont="1" applyFill="1" applyBorder="1" applyAlignment="1" applyProtection="1">
      <alignment vertical="center"/>
    </xf>
    <xf numFmtId="10" fontId="17" fillId="26" borderId="28" xfId="42" applyNumberFormat="1" applyFont="1" applyFill="1" applyBorder="1" applyAlignment="1" applyProtection="1">
      <alignment vertical="center"/>
    </xf>
    <xf numFmtId="10" fontId="17" fillId="26" borderId="0" xfId="42" applyNumberFormat="1" applyFont="1" applyFill="1" applyBorder="1" applyAlignment="1" applyProtection="1">
      <alignment vertical="center"/>
    </xf>
    <xf numFmtId="164" fontId="12" fillId="26" borderId="28" xfId="173" applyNumberFormat="1" applyFont="1" applyFill="1" applyBorder="1" applyAlignment="1" applyProtection="1">
      <alignment vertical="center"/>
    </xf>
    <xf numFmtId="0" fontId="12" fillId="26" borderId="0" xfId="39" applyFont="1" applyFill="1" applyAlignment="1" applyProtection="1">
      <alignment vertical="center"/>
    </xf>
    <xf numFmtId="0" fontId="12" fillId="28" borderId="0" xfId="39" applyFont="1" applyFill="1" applyAlignment="1" applyProtection="1">
      <alignment vertical="center"/>
    </xf>
    <xf numFmtId="0" fontId="17" fillId="28" borderId="0" xfId="39" applyFont="1" applyFill="1" applyAlignment="1" applyProtection="1">
      <alignment vertical="center"/>
    </xf>
    <xf numFmtId="0" fontId="12" fillId="0" borderId="0" xfId="39" applyFont="1" applyAlignment="1" applyProtection="1">
      <alignment vertical="center"/>
    </xf>
    <xf numFmtId="164" fontId="12" fillId="26" borderId="0" xfId="173" applyNumberFormat="1" applyFont="1" applyFill="1" applyAlignment="1" applyProtection="1"/>
    <xf numFmtId="0" fontId="11" fillId="26" borderId="0" xfId="39" applyFont="1" applyFill="1" applyProtection="1"/>
    <xf numFmtId="164" fontId="12" fillId="26" borderId="0" xfId="39" applyNumberFormat="1" applyFill="1" applyAlignment="1" applyProtection="1"/>
    <xf numFmtId="0" fontId="12" fillId="26" borderId="0" xfId="39" quotePrefix="1" applyFont="1" applyFill="1" applyProtection="1"/>
    <xf numFmtId="0" fontId="11" fillId="26" borderId="11" xfId="39" applyFont="1" applyFill="1" applyBorder="1" applyAlignment="1" applyProtection="1">
      <alignment vertical="center"/>
    </xf>
    <xf numFmtId="0" fontId="12" fillId="26" borderId="11" xfId="39" applyFont="1" applyFill="1" applyBorder="1" applyAlignment="1" applyProtection="1">
      <alignment vertical="center"/>
    </xf>
    <xf numFmtId="164" fontId="12" fillId="26" borderId="11" xfId="173" applyNumberFormat="1" applyFont="1" applyFill="1" applyBorder="1" applyAlignment="1" applyProtection="1">
      <alignment vertical="center"/>
    </xf>
    <xf numFmtId="10" fontId="17" fillId="26" borderId="11" xfId="42" applyNumberFormat="1" applyFont="1" applyFill="1" applyBorder="1" applyAlignment="1" applyProtection="1">
      <alignment vertical="center"/>
    </xf>
    <xf numFmtId="0" fontId="11" fillId="26" borderId="0" xfId="39" applyFont="1" applyFill="1" applyBorder="1" applyAlignment="1" applyProtection="1"/>
    <xf numFmtId="0" fontId="12" fillId="26" borderId="0" xfId="39" applyFont="1" applyFill="1" applyBorder="1" applyAlignment="1" applyProtection="1"/>
    <xf numFmtId="164" fontId="12" fillId="26" borderId="0" xfId="173" applyNumberFormat="1" applyFont="1" applyFill="1" applyBorder="1" applyAlignment="1" applyProtection="1"/>
    <xf numFmtId="0" fontId="12" fillId="28" borderId="0" xfId="39" applyFont="1" applyFill="1" applyAlignment="1" applyProtection="1"/>
    <xf numFmtId="0" fontId="17" fillId="28" borderId="0" xfId="39" applyFont="1" applyFill="1" applyAlignment="1" applyProtection="1"/>
    <xf numFmtId="0" fontId="12" fillId="0" borderId="0" xfId="39" applyFont="1" applyAlignment="1" applyProtection="1"/>
    <xf numFmtId="164" fontId="12" fillId="26" borderId="0" xfId="42" applyNumberFormat="1" applyFont="1" applyFill="1" applyAlignment="1" applyProtection="1"/>
    <xf numFmtId="0" fontId="12" fillId="26" borderId="28" xfId="39" applyFont="1" applyFill="1" applyBorder="1" applyAlignment="1" applyProtection="1">
      <alignment horizontal="left" vertical="center"/>
    </xf>
    <xf numFmtId="164" fontId="12" fillId="26" borderId="28" xfId="173" applyNumberFormat="1" applyFont="1" applyFill="1" applyBorder="1" applyAlignment="1" applyProtection="1">
      <alignment horizontal="left" vertical="center"/>
    </xf>
    <xf numFmtId="0" fontId="12" fillId="26" borderId="0" xfId="39" applyFont="1" applyFill="1" applyAlignment="1" applyProtection="1">
      <alignment horizontal="left" vertical="center"/>
    </xf>
    <xf numFmtId="0" fontId="12" fillId="28" borderId="0" xfId="39" applyFont="1" applyFill="1" applyAlignment="1" applyProtection="1">
      <alignment horizontal="left" vertical="center"/>
    </xf>
    <xf numFmtId="0" fontId="17" fillId="28" borderId="0" xfId="39" applyFont="1" applyFill="1" applyAlignment="1" applyProtection="1">
      <alignment horizontal="left" vertical="center"/>
    </xf>
    <xf numFmtId="0" fontId="12" fillId="0" borderId="0" xfId="39" applyFont="1" applyAlignment="1" applyProtection="1">
      <alignment horizontal="left" vertical="center"/>
    </xf>
    <xf numFmtId="0" fontId="11" fillId="26" borderId="12" xfId="39" applyFont="1" applyFill="1" applyBorder="1" applyAlignment="1" applyProtection="1">
      <alignment vertical="center"/>
    </xf>
    <xf numFmtId="164" fontId="11" fillId="26" borderId="12" xfId="173" applyNumberFormat="1" applyFont="1" applyFill="1" applyBorder="1" applyAlignment="1" applyProtection="1">
      <alignment vertical="center"/>
    </xf>
    <xf numFmtId="10" fontId="46" fillId="26" borderId="12" xfId="42" applyNumberFormat="1" applyFont="1" applyFill="1" applyBorder="1" applyAlignment="1" applyProtection="1">
      <alignment vertical="center"/>
    </xf>
    <xf numFmtId="10" fontId="46" fillId="26" borderId="0" xfId="42" applyNumberFormat="1" applyFont="1" applyFill="1" applyBorder="1" applyAlignment="1" applyProtection="1">
      <alignment vertical="center"/>
    </xf>
    <xf numFmtId="0" fontId="11" fillId="26" borderId="0" xfId="39" applyFont="1" applyFill="1" applyBorder="1" applyAlignment="1" applyProtection="1">
      <alignment vertical="center"/>
    </xf>
    <xf numFmtId="0" fontId="12" fillId="26" borderId="0" xfId="39" applyFont="1" applyFill="1" applyBorder="1" applyAlignment="1" applyProtection="1">
      <alignment vertical="center"/>
    </xf>
    <xf numFmtId="10" fontId="12" fillId="26" borderId="0" xfId="42" applyNumberFormat="1" applyFont="1" applyFill="1" applyBorder="1" applyAlignment="1" applyProtection="1"/>
    <xf numFmtId="42" fontId="12" fillId="26" borderId="0" xfId="39" applyNumberFormat="1" applyFont="1" applyFill="1" applyAlignment="1" applyProtection="1"/>
    <xf numFmtId="164" fontId="12" fillId="26" borderId="11" xfId="39" applyNumberFormat="1" applyFont="1" applyFill="1" applyBorder="1" applyAlignment="1" applyProtection="1"/>
    <xf numFmtId="164" fontId="11" fillId="26" borderId="0" xfId="39" applyNumberFormat="1" applyFont="1" applyFill="1" applyAlignment="1" applyProtection="1"/>
    <xf numFmtId="0" fontId="11" fillId="26" borderId="0" xfId="39" applyFont="1" applyFill="1" applyAlignment="1" applyProtection="1"/>
    <xf numFmtId="42" fontId="11" fillId="26" borderId="12" xfId="39" applyNumberFormat="1" applyFont="1" applyFill="1" applyBorder="1" applyAlignment="1" applyProtection="1"/>
    <xf numFmtId="0" fontId="11" fillId="28" borderId="0" xfId="39" applyFont="1" applyFill="1" applyProtection="1"/>
    <xf numFmtId="0" fontId="46" fillId="28" borderId="0" xfId="39" applyFont="1" applyFill="1" applyProtection="1"/>
    <xf numFmtId="0" fontId="11" fillId="0" borderId="0" xfId="39" applyFont="1" applyProtection="1"/>
    <xf numFmtId="164" fontId="12" fillId="26" borderId="0" xfId="39" applyNumberFormat="1" applyFont="1" applyFill="1" applyProtection="1"/>
    <xf numFmtId="164" fontId="12" fillId="28" borderId="0" xfId="39" applyNumberFormat="1" applyFont="1" applyFill="1" applyProtection="1"/>
    <xf numFmtId="0" fontId="12" fillId="28" borderId="0" xfId="39" quotePrefix="1" applyFont="1" applyFill="1" applyProtection="1">
      <protection locked="0"/>
    </xf>
    <xf numFmtId="0" fontId="12" fillId="28" borderId="0" xfId="39" applyFont="1" applyFill="1" applyBorder="1" applyProtection="1">
      <protection locked="0"/>
    </xf>
    <xf numFmtId="0" fontId="12" fillId="28" borderId="11" xfId="39" applyFont="1" applyFill="1" applyBorder="1" applyProtection="1">
      <protection locked="0"/>
    </xf>
    <xf numFmtId="164" fontId="12" fillId="28" borderId="0" xfId="39" applyNumberFormat="1" applyFont="1" applyFill="1" applyBorder="1" applyAlignment="1" applyProtection="1">
      <protection locked="0"/>
    </xf>
    <xf numFmtId="0" fontId="52" fillId="28" borderId="0" xfId="39" applyFont="1" applyFill="1" applyProtection="1"/>
    <xf numFmtId="0" fontId="54" fillId="28" borderId="0" xfId="39" applyFont="1" applyFill="1" applyProtection="1"/>
    <xf numFmtId="0" fontId="52" fillId="28" borderId="0" xfId="39" applyFont="1" applyFill="1" applyAlignment="1" applyProtection="1">
      <alignment vertical="center"/>
    </xf>
    <xf numFmtId="0" fontId="52" fillId="28" borderId="0" xfId="39" applyFont="1" applyFill="1" applyAlignment="1" applyProtection="1"/>
    <xf numFmtId="0" fontId="52" fillId="28" borderId="0" xfId="39" applyFont="1" applyFill="1" applyAlignment="1" applyProtection="1">
      <alignment horizontal="left" vertical="center"/>
    </xf>
    <xf numFmtId="0" fontId="53" fillId="28" borderId="0" xfId="39" applyFont="1" applyFill="1" applyProtection="1"/>
    <xf numFmtId="0" fontId="49" fillId="27" borderId="0" xfId="39" applyFont="1" applyFill="1" applyAlignment="1" applyProtection="1">
      <alignment horizontal="center"/>
    </xf>
    <xf numFmtId="0" fontId="56" fillId="28" borderId="0" xfId="39" applyFont="1" applyFill="1" applyProtection="1"/>
    <xf numFmtId="0" fontId="42" fillId="0" borderId="0" xfId="0" applyFont="1" applyFill="1" applyProtection="1">
      <protection locked="0"/>
    </xf>
    <xf numFmtId="10" fontId="12" fillId="26" borderId="0" xfId="173" applyNumberFormat="1" applyFont="1" applyFill="1" applyBorder="1" applyAlignment="1" applyProtection="1">
      <alignment horizontal="center"/>
    </xf>
    <xf numFmtId="0" fontId="58" fillId="28" borderId="0" xfId="0" applyFont="1" applyFill="1" applyProtection="1"/>
    <xf numFmtId="0" fontId="58" fillId="28" borderId="0" xfId="0" applyFont="1" applyFill="1" applyAlignment="1" applyProtection="1">
      <alignment horizontal="left"/>
    </xf>
    <xf numFmtId="0" fontId="58" fillId="28" borderId="30" xfId="0" applyFont="1" applyFill="1" applyBorder="1" applyProtection="1"/>
    <xf numFmtId="0" fontId="59" fillId="28" borderId="0" xfId="0" applyFont="1" applyFill="1" applyAlignment="1" applyProtection="1">
      <alignment horizontal="center"/>
    </xf>
    <xf numFmtId="0" fontId="58" fillId="28" borderId="0" xfId="0" applyFont="1" applyFill="1" applyAlignment="1" applyProtection="1">
      <alignment horizontal="left" vertical="top" wrapText="1"/>
    </xf>
    <xf numFmtId="0" fontId="0" fillId="28" borderId="0" xfId="0" applyFill="1" applyAlignment="1" applyProtection="1">
      <alignment vertical="top" wrapText="1"/>
    </xf>
    <xf numFmtId="0" fontId="61" fillId="0" borderId="0" xfId="0" applyFont="1" applyAlignment="1" applyProtection="1">
      <alignment wrapText="1"/>
    </xf>
    <xf numFmtId="44" fontId="12" fillId="28" borderId="29" xfId="49" applyFont="1" applyFill="1" applyBorder="1" applyProtection="1">
      <protection locked="0"/>
    </xf>
    <xf numFmtId="44" fontId="12" fillId="28" borderId="0" xfId="49" applyFont="1" applyFill="1" applyBorder="1" applyProtection="1">
      <protection locked="0"/>
    </xf>
    <xf numFmtId="44" fontId="12" fillId="28" borderId="11" xfId="49" applyFont="1" applyFill="1" applyBorder="1" applyProtection="1">
      <protection locked="0"/>
    </xf>
    <xf numFmtId="0" fontId="12" fillId="26" borderId="0" xfId="0" applyFont="1" applyFill="1" applyProtection="1"/>
    <xf numFmtId="0" fontId="12" fillId="26" borderId="0" xfId="0" applyFont="1" applyFill="1" applyBorder="1" applyProtection="1"/>
    <xf numFmtId="0" fontId="12" fillId="28" borderId="0" xfId="0" applyFont="1" applyFill="1" applyProtection="1"/>
    <xf numFmtId="0" fontId="12" fillId="0" borderId="0" xfId="0" applyFont="1" applyProtection="1"/>
    <xf numFmtId="0" fontId="12" fillId="26" borderId="0" xfId="0" applyFont="1" applyFill="1" applyAlignment="1" applyProtection="1">
      <alignment horizontal="center" vertical="top" wrapText="1"/>
    </xf>
    <xf numFmtId="0" fontId="44" fillId="27" borderId="38" xfId="0" applyFont="1" applyFill="1" applyBorder="1" applyAlignment="1" applyProtection="1">
      <alignment horizontal="left" vertical="center" wrapText="1"/>
    </xf>
    <xf numFmtId="0" fontId="44" fillId="27" borderId="11" xfId="0" applyFont="1" applyFill="1" applyBorder="1" applyAlignment="1" applyProtection="1">
      <alignment horizontal="center" vertical="center" wrapText="1"/>
    </xf>
    <xf numFmtId="0" fontId="44" fillId="27" borderId="35" xfId="0" applyFont="1" applyFill="1" applyBorder="1" applyAlignment="1" applyProtection="1">
      <alignment horizontal="center" vertical="center" wrapText="1"/>
    </xf>
    <xf numFmtId="0" fontId="44" fillId="27" borderId="39" xfId="0" applyFont="1" applyFill="1" applyBorder="1" applyAlignment="1" applyProtection="1">
      <alignment horizontal="left" vertical="center" wrapText="1"/>
    </xf>
    <xf numFmtId="0" fontId="44" fillId="27" borderId="28" xfId="0" applyFont="1" applyFill="1" applyBorder="1" applyAlignment="1" applyProtection="1">
      <alignment horizontal="center" vertical="center" wrapText="1"/>
    </xf>
    <xf numFmtId="0" fontId="44" fillId="27" borderId="36" xfId="0" applyFont="1" applyFill="1" applyBorder="1" applyAlignment="1" applyProtection="1">
      <alignment horizontal="center" vertical="center" wrapText="1"/>
    </xf>
    <xf numFmtId="0" fontId="12" fillId="28" borderId="0" xfId="0" applyFont="1" applyFill="1" applyAlignment="1" applyProtection="1">
      <alignment horizontal="center" vertical="top" wrapText="1"/>
    </xf>
    <xf numFmtId="0" fontId="12" fillId="0" borderId="0" xfId="0" applyFont="1" applyAlignment="1" applyProtection="1">
      <alignment horizontal="center" vertical="top" wrapText="1"/>
    </xf>
    <xf numFmtId="167" fontId="12" fillId="26" borderId="29" xfId="0" applyNumberFormat="1" applyFont="1" applyFill="1" applyBorder="1" applyAlignment="1" applyProtection="1">
      <alignment horizontal="center"/>
    </xf>
    <xf numFmtId="42" fontId="12" fillId="26" borderId="29" xfId="0" applyNumberFormat="1" applyFont="1" applyFill="1" applyBorder="1" applyProtection="1"/>
    <xf numFmtId="42" fontId="12" fillId="26" borderId="32" xfId="0" applyNumberFormat="1" applyFont="1" applyFill="1" applyBorder="1" applyProtection="1"/>
    <xf numFmtId="0" fontId="12" fillId="26" borderId="29" xfId="0" applyFont="1" applyFill="1" applyBorder="1" applyAlignment="1" applyProtection="1">
      <alignment horizontal="center"/>
    </xf>
    <xf numFmtId="167" fontId="12" fillId="26" borderId="0" xfId="0" applyNumberFormat="1" applyFont="1" applyFill="1" applyBorder="1" applyAlignment="1" applyProtection="1">
      <alignment horizontal="center"/>
    </xf>
    <xf numFmtId="42" fontId="12" fillId="26" borderId="0" xfId="0" applyNumberFormat="1" applyFont="1" applyFill="1" applyBorder="1" applyProtection="1"/>
    <xf numFmtId="42" fontId="12" fillId="26" borderId="19" xfId="0" applyNumberFormat="1" applyFont="1" applyFill="1" applyBorder="1" applyProtection="1"/>
    <xf numFmtId="0" fontId="12" fillId="26" borderId="0" xfId="0" applyFont="1" applyFill="1" applyBorder="1" applyAlignment="1" applyProtection="1">
      <alignment horizontal="center"/>
    </xf>
    <xf numFmtId="167" fontId="12" fillId="26" borderId="11" xfId="0" applyNumberFormat="1" applyFont="1" applyFill="1" applyBorder="1" applyAlignment="1" applyProtection="1">
      <alignment horizontal="center"/>
    </xf>
    <xf numFmtId="42" fontId="12" fillId="26" borderId="11" xfId="0" applyNumberFormat="1" applyFont="1" applyFill="1" applyBorder="1" applyProtection="1"/>
    <xf numFmtId="42" fontId="12" fillId="26" borderId="35" xfId="0" applyNumberFormat="1" applyFont="1" applyFill="1" applyBorder="1" applyProtection="1"/>
    <xf numFmtId="0" fontId="11" fillId="25" borderId="38" xfId="0" applyFont="1" applyFill="1" applyBorder="1" applyProtection="1"/>
    <xf numFmtId="0" fontId="12" fillId="25" borderId="11" xfId="0" applyFont="1" applyFill="1" applyBorder="1" applyProtection="1"/>
    <xf numFmtId="0" fontId="12" fillId="25" borderId="11" xfId="0" applyNumberFormat="1" applyFont="1" applyFill="1" applyBorder="1" applyAlignment="1" applyProtection="1">
      <alignment horizontal="center"/>
    </xf>
    <xf numFmtId="42" fontId="12" fillId="25" borderId="11" xfId="0" applyNumberFormat="1" applyFont="1" applyFill="1" applyBorder="1" applyProtection="1"/>
    <xf numFmtId="167" fontId="12" fillId="25" borderId="11" xfId="0" applyNumberFormat="1" applyFont="1" applyFill="1" applyBorder="1" applyProtection="1"/>
    <xf numFmtId="42" fontId="12" fillId="25" borderId="35" xfId="0" applyNumberFormat="1" applyFont="1" applyFill="1" applyBorder="1" applyProtection="1"/>
    <xf numFmtId="0" fontId="11" fillId="25" borderId="39" xfId="0" applyFont="1" applyFill="1" applyBorder="1" applyProtection="1"/>
    <xf numFmtId="0" fontId="12" fillId="25" borderId="28" xfId="0" applyFont="1" applyFill="1" applyBorder="1" applyProtection="1"/>
    <xf numFmtId="0" fontId="12" fillId="25" borderId="28" xfId="0" applyNumberFormat="1" applyFont="1" applyFill="1" applyBorder="1" applyAlignment="1" applyProtection="1">
      <alignment horizontal="center"/>
    </xf>
    <xf numFmtId="42" fontId="12" fillId="25" borderId="28" xfId="0" applyNumberFormat="1" applyFont="1" applyFill="1" applyBorder="1" applyProtection="1"/>
    <xf numFmtId="42" fontId="12" fillId="25" borderId="36" xfId="0" applyNumberFormat="1" applyFont="1" applyFill="1" applyBorder="1" applyProtection="1"/>
    <xf numFmtId="0" fontId="44" fillId="27" borderId="14" xfId="0" applyFont="1" applyFill="1" applyBorder="1" applyAlignment="1" applyProtection="1">
      <alignment horizontal="left" vertical="center" wrapText="1"/>
    </xf>
    <xf numFmtId="0" fontId="44" fillId="27" borderId="0" xfId="0" applyFont="1" applyFill="1" applyBorder="1" applyAlignment="1" applyProtection="1">
      <alignment horizontal="center" vertical="center" wrapText="1"/>
    </xf>
    <xf numFmtId="0" fontId="12" fillId="26" borderId="11" xfId="0" applyFont="1" applyFill="1" applyBorder="1" applyAlignment="1" applyProtection="1">
      <alignment horizontal="center"/>
    </xf>
    <xf numFmtId="0" fontId="11" fillId="25" borderId="14" xfId="0" applyFont="1" applyFill="1" applyBorder="1" applyProtection="1"/>
    <xf numFmtId="0" fontId="12" fillId="25" borderId="0" xfId="0" applyFont="1" applyFill="1" applyBorder="1" applyProtection="1"/>
    <xf numFmtId="0" fontId="12" fillId="25" borderId="0" xfId="0" applyNumberFormat="1" applyFont="1" applyFill="1" applyBorder="1" applyAlignment="1" applyProtection="1">
      <alignment horizontal="center"/>
    </xf>
    <xf numFmtId="42" fontId="12" fillId="25" borderId="0" xfId="0" applyNumberFormat="1" applyFont="1" applyFill="1" applyBorder="1" applyProtection="1"/>
    <xf numFmtId="42" fontId="12" fillId="25" borderId="19" xfId="0" applyNumberFormat="1" applyFont="1" applyFill="1" applyBorder="1" applyProtection="1"/>
    <xf numFmtId="0" fontId="11" fillId="25" borderId="15" xfId="0" applyFont="1" applyFill="1" applyBorder="1" applyProtection="1"/>
    <xf numFmtId="0" fontId="12" fillId="25" borderId="12" xfId="0" applyFont="1" applyFill="1" applyBorder="1" applyProtection="1"/>
    <xf numFmtId="0" fontId="12" fillId="25" borderId="12" xfId="0" applyNumberFormat="1" applyFont="1" applyFill="1" applyBorder="1" applyAlignment="1" applyProtection="1">
      <alignment horizontal="center"/>
    </xf>
    <xf numFmtId="42" fontId="12" fillId="25" borderId="12" xfId="0" applyNumberFormat="1" applyFont="1" applyFill="1" applyBorder="1" applyProtection="1"/>
    <xf numFmtId="167" fontId="12" fillId="25" borderId="12" xfId="0" applyNumberFormat="1" applyFont="1" applyFill="1" applyBorder="1" applyProtection="1"/>
    <xf numFmtId="42" fontId="12" fillId="25" borderId="20" xfId="0" applyNumberFormat="1" applyFont="1" applyFill="1" applyBorder="1" applyProtection="1"/>
    <xf numFmtId="0" fontId="11" fillId="26" borderId="0" xfId="0" applyFont="1" applyFill="1" applyBorder="1" applyProtection="1"/>
    <xf numFmtId="0" fontId="12" fillId="0" borderId="0" xfId="0" applyFont="1" applyFill="1" applyProtection="1"/>
    <xf numFmtId="0" fontId="11" fillId="26" borderId="0" xfId="0" applyFont="1" applyFill="1" applyProtection="1"/>
    <xf numFmtId="0" fontId="38" fillId="27" borderId="16" xfId="0" applyFont="1" applyFill="1" applyBorder="1" applyProtection="1"/>
    <xf numFmtId="0" fontId="38" fillId="27" borderId="17" xfId="0" applyFont="1" applyFill="1" applyBorder="1" applyProtection="1"/>
    <xf numFmtId="42" fontId="38" fillId="27" borderId="17" xfId="0" applyNumberFormat="1" applyFont="1" applyFill="1" applyBorder="1" applyProtection="1"/>
    <xf numFmtId="42" fontId="38" fillId="27" borderId="18" xfId="0" applyNumberFormat="1" applyFont="1" applyFill="1" applyBorder="1" applyProtection="1"/>
    <xf numFmtId="0" fontId="11" fillId="28" borderId="0" xfId="0" applyFont="1" applyFill="1" applyProtection="1"/>
    <xf numFmtId="0" fontId="11" fillId="0" borderId="0" xfId="0" applyFont="1" applyProtection="1"/>
    <xf numFmtId="0" fontId="38" fillId="26" borderId="13" xfId="0" applyFont="1" applyFill="1" applyBorder="1" applyAlignment="1" applyProtection="1">
      <alignment vertical="top"/>
    </xf>
    <xf numFmtId="0" fontId="38" fillId="26" borderId="22" xfId="0" applyFont="1" applyFill="1" applyBorder="1" applyAlignment="1" applyProtection="1">
      <alignment vertical="top"/>
    </xf>
    <xf numFmtId="0" fontId="38" fillId="26" borderId="22" xfId="0" applyFont="1" applyFill="1" applyBorder="1" applyAlignment="1" applyProtection="1">
      <alignment horizontal="center" vertical="top" wrapText="1"/>
    </xf>
    <xf numFmtId="0" fontId="38" fillId="26" borderId="21" xfId="0" applyFont="1" applyFill="1" applyBorder="1" applyAlignment="1" applyProtection="1">
      <alignment horizontal="center" vertical="top" wrapText="1"/>
    </xf>
    <xf numFmtId="0" fontId="38" fillId="26" borderId="0" xfId="0" applyFont="1" applyFill="1" applyBorder="1" applyAlignment="1" applyProtection="1">
      <alignment horizontal="center" vertical="top" wrapText="1"/>
    </xf>
    <xf numFmtId="0" fontId="43" fillId="26" borderId="14" xfId="0" applyFont="1" applyFill="1" applyBorder="1" applyProtection="1"/>
    <xf numFmtId="0" fontId="43" fillId="26" borderId="0" xfId="0" applyFont="1" applyFill="1" applyProtection="1"/>
    <xf numFmtId="170" fontId="43" fillId="26" borderId="0" xfId="42" applyNumberFormat="1" applyFont="1" applyFill="1" applyBorder="1" applyProtection="1"/>
    <xf numFmtId="42" fontId="43" fillId="26" borderId="0" xfId="0" applyNumberFormat="1" applyFont="1" applyFill="1" applyBorder="1" applyProtection="1"/>
    <xf numFmtId="42" fontId="43" fillId="26" borderId="19" xfId="0" applyNumberFormat="1" applyFont="1" applyFill="1" applyBorder="1" applyProtection="1"/>
    <xf numFmtId="0" fontId="43" fillId="26" borderId="15" xfId="0" applyFont="1" applyFill="1" applyBorder="1" applyProtection="1"/>
    <xf numFmtId="0" fontId="43" fillId="26" borderId="12" xfId="0" applyFont="1" applyFill="1" applyBorder="1" applyProtection="1"/>
    <xf numFmtId="170" fontId="43" fillId="26" borderId="12" xfId="42" applyNumberFormat="1" applyFont="1" applyFill="1" applyBorder="1" applyProtection="1"/>
    <xf numFmtId="42" fontId="43" fillId="26" borderId="12" xfId="0" applyNumberFormat="1" applyFont="1" applyFill="1" applyBorder="1" applyProtection="1"/>
    <xf numFmtId="42" fontId="43" fillId="26" borderId="20" xfId="0" applyNumberFormat="1" applyFont="1" applyFill="1" applyBorder="1" applyProtection="1"/>
    <xf numFmtId="0" fontId="43" fillId="26" borderId="0" xfId="0" applyFont="1" applyFill="1" applyBorder="1" applyProtection="1"/>
    <xf numFmtId="0" fontId="38" fillId="27" borderId="13" xfId="0" applyFont="1" applyFill="1" applyBorder="1" applyAlignment="1" applyProtection="1">
      <alignment horizontal="left"/>
    </xf>
    <xf numFmtId="0" fontId="12" fillId="27" borderId="22" xfId="0" applyFont="1" applyFill="1" applyBorder="1" applyProtection="1"/>
    <xf numFmtId="42" fontId="38" fillId="27" borderId="21" xfId="0" applyNumberFormat="1" applyFont="1" applyFill="1" applyBorder="1" applyProtection="1"/>
    <xf numFmtId="0" fontId="38" fillId="27" borderId="15" xfId="0" applyFont="1" applyFill="1" applyBorder="1" applyAlignment="1" applyProtection="1">
      <alignment horizontal="left"/>
    </xf>
    <xf numFmtId="0" fontId="12" fillId="27" borderId="12" xfId="0" applyFont="1" applyFill="1" applyBorder="1" applyProtection="1"/>
    <xf numFmtId="10" fontId="38" fillId="27" borderId="20" xfId="42" applyNumberFormat="1" applyFont="1" applyFill="1" applyBorder="1" applyProtection="1"/>
    <xf numFmtId="0" fontId="61" fillId="28" borderId="0" xfId="0" applyFont="1" applyFill="1" applyAlignment="1" applyProtection="1">
      <alignment wrapText="1"/>
    </xf>
    <xf numFmtId="0" fontId="58" fillId="28" borderId="0" xfId="0" applyFont="1" applyFill="1" applyAlignment="1" applyProtection="1">
      <alignment horizontal="left"/>
    </xf>
    <xf numFmtId="0" fontId="59" fillId="27" borderId="0" xfId="0" applyFont="1" applyFill="1" applyAlignment="1" applyProtection="1">
      <alignment horizontal="left"/>
    </xf>
    <xf numFmtId="0" fontId="58" fillId="28" borderId="0" xfId="0" applyFont="1" applyFill="1" applyAlignment="1" applyProtection="1">
      <alignment horizontal="justify" vertical="top" wrapText="1"/>
    </xf>
    <xf numFmtId="0" fontId="60" fillId="28" borderId="40" xfId="0" applyFont="1" applyFill="1" applyBorder="1" applyAlignment="1" applyProtection="1">
      <alignment horizontal="center"/>
    </xf>
    <xf numFmtId="0" fontId="58" fillId="28" borderId="0" xfId="0" applyFont="1" applyFill="1" applyAlignment="1" applyProtection="1">
      <alignment horizontal="left" wrapText="1"/>
    </xf>
    <xf numFmtId="0" fontId="14" fillId="28" borderId="0" xfId="0" applyFont="1" applyFill="1" applyAlignment="1" applyProtection="1">
      <alignment horizontal="justify" vertical="top" wrapText="1"/>
    </xf>
    <xf numFmtId="0" fontId="62" fillId="28" borderId="0" xfId="0" applyFont="1" applyFill="1" applyAlignment="1" applyProtection="1">
      <alignment horizontal="justify" vertical="top" wrapText="1"/>
    </xf>
    <xf numFmtId="167" fontId="12" fillId="0" borderId="31" xfId="49" applyNumberFormat="1" applyFont="1" applyFill="1" applyBorder="1" applyAlignment="1" applyProtection="1">
      <alignment horizontal="center"/>
      <protection locked="0"/>
    </xf>
    <xf numFmtId="42" fontId="12" fillId="28" borderId="33" xfId="49" applyNumberFormat="1" applyFont="1" applyFill="1" applyBorder="1" applyAlignment="1" applyProtection="1">
      <alignment horizontal="center"/>
      <protection locked="0"/>
    </xf>
    <xf numFmtId="42" fontId="12" fillId="28" borderId="34" xfId="49" applyNumberFormat="1" applyFont="1" applyFill="1" applyBorder="1" applyAlignment="1" applyProtection="1">
      <alignment horizontal="center"/>
      <protection locked="0"/>
    </xf>
    <xf numFmtId="0" fontId="38" fillId="24" borderId="0" xfId="173" applyNumberFormat="1" applyFont="1" applyFill="1" applyBorder="1" applyAlignment="1" applyProtection="1">
      <alignment horizontal="center" vertical="center" wrapText="1"/>
    </xf>
    <xf numFmtId="9" fontId="12" fillId="0" borderId="31" xfId="42" applyFont="1" applyFill="1" applyBorder="1" applyAlignment="1" applyProtection="1">
      <alignment horizontal="center"/>
      <protection locked="0"/>
    </xf>
    <xf numFmtId="0" fontId="12" fillId="0" borderId="33" xfId="49" applyNumberFormat="1" applyFont="1" applyFill="1" applyBorder="1" applyAlignment="1" applyProtection="1">
      <alignment horizontal="center"/>
      <protection locked="0"/>
    </xf>
    <xf numFmtId="0" fontId="12" fillId="0" borderId="34" xfId="49" applyNumberFormat="1" applyFont="1" applyFill="1" applyBorder="1" applyAlignment="1" applyProtection="1">
      <alignment horizontal="center"/>
      <protection locked="0"/>
    </xf>
    <xf numFmtId="0" fontId="17" fillId="26" borderId="33" xfId="49" applyNumberFormat="1" applyFont="1" applyFill="1" applyBorder="1" applyAlignment="1" applyProtection="1">
      <alignment horizontal="center"/>
    </xf>
    <xf numFmtId="0" fontId="17" fillId="26" borderId="34" xfId="49" applyNumberFormat="1" applyFont="1" applyFill="1" applyBorder="1" applyAlignment="1" applyProtection="1">
      <alignment horizontal="center"/>
    </xf>
    <xf numFmtId="0" fontId="12" fillId="26" borderId="0" xfId="39" quotePrefix="1" applyFont="1" applyFill="1" applyAlignment="1" applyProtection="1">
      <alignment horizontal="center"/>
    </xf>
    <xf numFmtId="0" fontId="12" fillId="28" borderId="33" xfId="49" applyNumberFormat="1" applyFont="1" applyFill="1" applyBorder="1" applyAlignment="1" applyProtection="1">
      <alignment horizontal="center"/>
      <protection locked="0"/>
    </xf>
    <xf numFmtId="0" fontId="12" fillId="28" borderId="34" xfId="49" applyNumberFormat="1" applyFont="1" applyFill="1" applyBorder="1" applyAlignment="1" applyProtection="1">
      <alignment horizontal="center"/>
      <protection locked="0"/>
    </xf>
    <xf numFmtId="164" fontId="17" fillId="26" borderId="33" xfId="49" applyNumberFormat="1" applyFont="1" applyFill="1" applyBorder="1" applyAlignment="1" applyProtection="1">
      <alignment horizontal="center"/>
    </xf>
    <xf numFmtId="164" fontId="17" fillId="26" borderId="34" xfId="49" applyNumberFormat="1" applyFont="1" applyFill="1" applyBorder="1" applyAlignment="1" applyProtection="1">
      <alignment horizontal="center"/>
    </xf>
    <xf numFmtId="0" fontId="55" fillId="28" borderId="0" xfId="39" applyFont="1" applyFill="1" applyAlignment="1" applyProtection="1">
      <alignment horizontal="center" textRotation="90"/>
    </xf>
    <xf numFmtId="10" fontId="12" fillId="26" borderId="0" xfId="173" applyNumberFormat="1" applyFont="1" applyFill="1" applyBorder="1" applyAlignment="1" applyProtection="1">
      <alignment horizontal="center"/>
    </xf>
    <xf numFmtId="0" fontId="12" fillId="26" borderId="14" xfId="0" applyFont="1" applyFill="1" applyBorder="1" applyAlignment="1" applyProtection="1">
      <alignment horizontal="left"/>
    </xf>
    <xf numFmtId="0" fontId="12" fillId="26" borderId="0" xfId="0" applyFont="1" applyFill="1" applyBorder="1" applyAlignment="1" applyProtection="1">
      <alignment horizontal="left"/>
    </xf>
    <xf numFmtId="0" fontId="12" fillId="26" borderId="38" xfId="0" applyFont="1" applyFill="1" applyBorder="1" applyAlignment="1" applyProtection="1">
      <alignment horizontal="left"/>
    </xf>
    <xf numFmtId="0" fontId="12" fillId="26" borderId="11" xfId="0" applyFont="1" applyFill="1" applyBorder="1" applyAlignment="1" applyProtection="1">
      <alignment horizontal="left"/>
    </xf>
    <xf numFmtId="0" fontId="12" fillId="26" borderId="37" xfId="0" applyFont="1" applyFill="1" applyBorder="1" applyAlignment="1" applyProtection="1">
      <alignment horizontal="left"/>
    </xf>
    <xf numFmtId="0" fontId="12" fillId="26" borderId="29" xfId="0" applyFont="1" applyFill="1" applyBorder="1" applyAlignment="1" applyProtection="1">
      <alignment horizontal="left"/>
    </xf>
    <xf numFmtId="0" fontId="45" fillId="27" borderId="13" xfId="0" applyFont="1" applyFill="1" applyBorder="1" applyAlignment="1" applyProtection="1">
      <alignment horizontal="center"/>
    </xf>
    <xf numFmtId="0" fontId="45" fillId="27" borderId="22" xfId="0" applyFont="1" applyFill="1" applyBorder="1" applyAlignment="1" applyProtection="1">
      <alignment horizontal="center"/>
    </xf>
    <xf numFmtId="0" fontId="45" fillId="27" borderId="21" xfId="0" applyFont="1" applyFill="1" applyBorder="1" applyAlignment="1" applyProtection="1">
      <alignment horizontal="center"/>
    </xf>
    <xf numFmtId="0" fontId="12" fillId="28" borderId="37" xfId="0" applyFont="1" applyFill="1" applyBorder="1" applyAlignment="1" applyProtection="1">
      <alignment horizontal="left"/>
      <protection locked="0"/>
    </xf>
    <xf numFmtId="0" fontId="12" fillId="28" borderId="29" xfId="0" applyFont="1" applyFill="1" applyBorder="1" applyAlignment="1" applyProtection="1">
      <alignment horizontal="left"/>
      <protection locked="0"/>
    </xf>
    <xf numFmtId="0" fontId="12" fillId="28" borderId="14" xfId="0" applyFont="1" applyFill="1" applyBorder="1" applyAlignment="1" applyProtection="1">
      <alignment horizontal="left"/>
      <protection locked="0"/>
    </xf>
    <xf numFmtId="0" fontId="12" fillId="28" borderId="0" xfId="0" applyFont="1" applyFill="1" applyBorder="1" applyAlignment="1" applyProtection="1">
      <alignment horizontal="left"/>
      <protection locked="0"/>
    </xf>
    <xf numFmtId="0" fontId="45" fillId="29" borderId="13" xfId="0" applyFont="1" applyFill="1" applyBorder="1" applyAlignment="1" applyProtection="1">
      <alignment horizontal="center"/>
    </xf>
    <xf numFmtId="0" fontId="45" fillId="29" borderId="22" xfId="0" applyFont="1" applyFill="1" applyBorder="1" applyAlignment="1" applyProtection="1">
      <alignment horizontal="center"/>
    </xf>
    <xf numFmtId="0" fontId="45" fillId="29" borderId="21" xfId="0" applyFont="1" applyFill="1" applyBorder="1" applyAlignment="1" applyProtection="1">
      <alignment horizontal="center"/>
    </xf>
    <xf numFmtId="0" fontId="12" fillId="28" borderId="38" xfId="0" applyFont="1" applyFill="1" applyBorder="1" applyAlignment="1" applyProtection="1">
      <alignment horizontal="left"/>
      <protection locked="0"/>
    </xf>
    <xf numFmtId="0" fontId="12" fillId="28" borderId="11" xfId="0" applyFont="1" applyFill="1" applyBorder="1" applyAlignment="1" applyProtection="1">
      <alignment horizontal="left"/>
      <protection locked="0"/>
    </xf>
  </cellXfs>
  <cellStyles count="576">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builtinId="29" customBuiltin="1"/>
    <cellStyle name="Accent1 2" xfId="180" xr:uid="{00000000-0005-0000-0000-000013000000}"/>
    <cellStyle name="Accent2" xfId="20" builtinId="33" customBuiltin="1"/>
    <cellStyle name="Accent2 2" xfId="181" xr:uid="{00000000-0005-0000-0000-000015000000}"/>
    <cellStyle name="Accent3" xfId="21" builtinId="37" customBuiltin="1"/>
    <cellStyle name="Accent3 2" xfId="182" xr:uid="{00000000-0005-0000-0000-000017000000}"/>
    <cellStyle name="Accent4" xfId="22" builtinId="41" customBuiltin="1"/>
    <cellStyle name="Accent4 2" xfId="183" xr:uid="{00000000-0005-0000-0000-000019000000}"/>
    <cellStyle name="Accent5" xfId="23" builtinId="45" customBuiltin="1"/>
    <cellStyle name="Accent5 2" xfId="184" xr:uid="{00000000-0005-0000-0000-00001B000000}"/>
    <cellStyle name="Accent6" xfId="24" builtinId="49" customBuiltin="1"/>
    <cellStyle name="Accent6 2" xfId="185" xr:uid="{00000000-0005-0000-0000-00001D000000}"/>
    <cellStyle name="Bad" xfId="25" xr:uid="{00000000-0005-0000-0000-00001E000000}"/>
    <cellStyle name="Calculation" xfId="26" xr:uid="{00000000-0005-0000-0000-00001F000000}"/>
    <cellStyle name="Calculation 2" xfId="186" xr:uid="{00000000-0005-0000-0000-000020000000}"/>
    <cellStyle name="Check Cell" xfId="27" xr:uid="{00000000-0005-0000-0000-000021000000}"/>
    <cellStyle name="Euro" xfId="28" xr:uid="{00000000-0005-0000-0000-000022000000}"/>
    <cellStyle name="Euro 2" xfId="187" xr:uid="{00000000-0005-0000-0000-000023000000}"/>
    <cellStyle name="Euro 3" xfId="188" xr:uid="{00000000-0005-0000-0000-000024000000}"/>
    <cellStyle name="Explanatory Text" xfId="29" xr:uid="{00000000-0005-0000-0000-000025000000}"/>
    <cellStyle name="Good" xfId="30" xr:uid="{00000000-0005-0000-0000-000026000000}"/>
    <cellStyle name="Heading 1" xfId="31" xr:uid="{00000000-0005-0000-0000-000027000000}"/>
    <cellStyle name="Heading 2" xfId="32" xr:uid="{00000000-0005-0000-0000-000028000000}"/>
    <cellStyle name="Heading 3" xfId="33" xr:uid="{00000000-0005-0000-0000-000029000000}"/>
    <cellStyle name="Heading 4" xfId="34" xr:uid="{00000000-0005-0000-0000-00002A000000}"/>
    <cellStyle name="Input" xfId="35" xr:uid="{00000000-0005-0000-0000-00002B000000}"/>
    <cellStyle name="Input 2" xfId="189" xr:uid="{00000000-0005-0000-0000-00002C000000}"/>
    <cellStyle name="Linked Cell" xfId="36" xr:uid="{00000000-0005-0000-0000-00002D000000}"/>
    <cellStyle name="Milliers" xfId="173" builtinId="3"/>
    <cellStyle name="Milliers 2" xfId="53" xr:uid="{00000000-0005-0000-0000-00002F000000}"/>
    <cellStyle name="Milliers 2 2" xfId="62" xr:uid="{00000000-0005-0000-0000-000030000000}"/>
    <cellStyle name="Milliers 2 2 2" xfId="100" xr:uid="{00000000-0005-0000-0000-000031000000}"/>
    <cellStyle name="Milliers 2 2 2 2" xfId="157" xr:uid="{00000000-0005-0000-0000-000032000000}"/>
    <cellStyle name="Milliers 2 2 2 2 2" xfId="190" xr:uid="{00000000-0005-0000-0000-000033000000}"/>
    <cellStyle name="Milliers 2 2 2 2 2 2" xfId="191" xr:uid="{00000000-0005-0000-0000-000034000000}"/>
    <cellStyle name="Milliers 2 2 2 2 3" xfId="192" xr:uid="{00000000-0005-0000-0000-000035000000}"/>
    <cellStyle name="Milliers 2 2 2 3" xfId="193" xr:uid="{00000000-0005-0000-0000-000036000000}"/>
    <cellStyle name="Milliers 2 2 2 3 2" xfId="194" xr:uid="{00000000-0005-0000-0000-000037000000}"/>
    <cellStyle name="Milliers 2 2 2 4" xfId="195" xr:uid="{00000000-0005-0000-0000-000038000000}"/>
    <cellStyle name="Milliers 2 2 3" xfId="81" xr:uid="{00000000-0005-0000-0000-000039000000}"/>
    <cellStyle name="Milliers 2 2 3 2" xfId="138" xr:uid="{00000000-0005-0000-0000-00003A000000}"/>
    <cellStyle name="Milliers 2 2 3 2 2" xfId="196" xr:uid="{00000000-0005-0000-0000-00003B000000}"/>
    <cellStyle name="Milliers 2 2 3 2 2 2" xfId="197" xr:uid="{00000000-0005-0000-0000-00003C000000}"/>
    <cellStyle name="Milliers 2 2 3 2 3" xfId="198" xr:uid="{00000000-0005-0000-0000-00003D000000}"/>
    <cellStyle name="Milliers 2 2 3 3" xfId="199" xr:uid="{00000000-0005-0000-0000-00003E000000}"/>
    <cellStyle name="Milliers 2 2 3 3 2" xfId="200" xr:uid="{00000000-0005-0000-0000-00003F000000}"/>
    <cellStyle name="Milliers 2 2 3 4" xfId="201" xr:uid="{00000000-0005-0000-0000-000040000000}"/>
    <cellStyle name="Milliers 2 2 4" xfId="119" xr:uid="{00000000-0005-0000-0000-000041000000}"/>
    <cellStyle name="Milliers 2 2 4 2" xfId="202" xr:uid="{00000000-0005-0000-0000-000042000000}"/>
    <cellStyle name="Milliers 2 2 4 2 2" xfId="203" xr:uid="{00000000-0005-0000-0000-000043000000}"/>
    <cellStyle name="Milliers 2 2 4 3" xfId="204" xr:uid="{00000000-0005-0000-0000-000044000000}"/>
    <cellStyle name="Milliers 2 2 5" xfId="205" xr:uid="{00000000-0005-0000-0000-000045000000}"/>
    <cellStyle name="Milliers 2 2 5 2" xfId="206" xr:uid="{00000000-0005-0000-0000-000046000000}"/>
    <cellStyle name="Milliers 2 2 6" xfId="207" xr:uid="{00000000-0005-0000-0000-000047000000}"/>
    <cellStyle name="Milliers 2 3" xfId="92" xr:uid="{00000000-0005-0000-0000-000048000000}"/>
    <cellStyle name="Milliers 2 3 2" xfId="149" xr:uid="{00000000-0005-0000-0000-000049000000}"/>
    <cellStyle name="Milliers 2 3 2 2" xfId="208" xr:uid="{00000000-0005-0000-0000-00004A000000}"/>
    <cellStyle name="Milliers 2 3 2 2 2" xfId="209" xr:uid="{00000000-0005-0000-0000-00004B000000}"/>
    <cellStyle name="Milliers 2 3 2 3" xfId="210" xr:uid="{00000000-0005-0000-0000-00004C000000}"/>
    <cellStyle name="Milliers 2 3 3" xfId="211" xr:uid="{00000000-0005-0000-0000-00004D000000}"/>
    <cellStyle name="Milliers 2 3 3 2" xfId="212" xr:uid="{00000000-0005-0000-0000-00004E000000}"/>
    <cellStyle name="Milliers 2 3 4" xfId="213" xr:uid="{00000000-0005-0000-0000-00004F000000}"/>
    <cellStyle name="Milliers 2 4" xfId="73" xr:uid="{00000000-0005-0000-0000-000050000000}"/>
    <cellStyle name="Milliers 2 4 2" xfId="130" xr:uid="{00000000-0005-0000-0000-000051000000}"/>
    <cellStyle name="Milliers 2 4 2 2" xfId="214" xr:uid="{00000000-0005-0000-0000-000052000000}"/>
    <cellStyle name="Milliers 2 4 2 2 2" xfId="215" xr:uid="{00000000-0005-0000-0000-000053000000}"/>
    <cellStyle name="Milliers 2 4 2 3" xfId="216" xr:uid="{00000000-0005-0000-0000-000054000000}"/>
    <cellStyle name="Milliers 2 4 3" xfId="217" xr:uid="{00000000-0005-0000-0000-000055000000}"/>
    <cellStyle name="Milliers 2 4 3 2" xfId="218" xr:uid="{00000000-0005-0000-0000-000056000000}"/>
    <cellStyle name="Milliers 2 4 4" xfId="219" xr:uid="{00000000-0005-0000-0000-000057000000}"/>
    <cellStyle name="Milliers 2 5" xfId="111" xr:uid="{00000000-0005-0000-0000-000058000000}"/>
    <cellStyle name="Milliers 2 5 2" xfId="220" xr:uid="{00000000-0005-0000-0000-000059000000}"/>
    <cellStyle name="Milliers 2 5 2 2" xfId="221" xr:uid="{00000000-0005-0000-0000-00005A000000}"/>
    <cellStyle name="Milliers 2 5 3" xfId="222" xr:uid="{00000000-0005-0000-0000-00005B000000}"/>
    <cellStyle name="Milliers 2 6" xfId="170" xr:uid="{00000000-0005-0000-0000-00005C000000}"/>
    <cellStyle name="Milliers 2 6 2" xfId="223" xr:uid="{00000000-0005-0000-0000-00005D000000}"/>
    <cellStyle name="Milliers 2 6 2 2" xfId="224" xr:uid="{00000000-0005-0000-0000-00005E000000}"/>
    <cellStyle name="Milliers 2 6 3" xfId="225" xr:uid="{00000000-0005-0000-0000-00005F000000}"/>
    <cellStyle name="Milliers 2 7" xfId="226" xr:uid="{00000000-0005-0000-0000-000060000000}"/>
    <cellStyle name="Milliers 2 7 2" xfId="227" xr:uid="{00000000-0005-0000-0000-000061000000}"/>
    <cellStyle name="Milliers 2 8" xfId="228" xr:uid="{00000000-0005-0000-0000-000062000000}"/>
    <cellStyle name="Milliers 2 9" xfId="229" xr:uid="{00000000-0005-0000-0000-000063000000}"/>
    <cellStyle name="Milliers 3" xfId="57" xr:uid="{00000000-0005-0000-0000-000064000000}"/>
    <cellStyle name="Milliers 4" xfId="168" xr:uid="{00000000-0005-0000-0000-000065000000}"/>
    <cellStyle name="Milliers 4 2" xfId="230" xr:uid="{00000000-0005-0000-0000-000066000000}"/>
    <cellStyle name="Milliers 5" xfId="171" xr:uid="{00000000-0005-0000-0000-000067000000}"/>
    <cellStyle name="Milliers 6" xfId="174" xr:uid="{00000000-0005-0000-0000-000068000000}"/>
    <cellStyle name="Milliers 7" xfId="231" xr:uid="{00000000-0005-0000-0000-000069000000}"/>
    <cellStyle name="Milliers 7 2" xfId="232" xr:uid="{00000000-0005-0000-0000-00006A000000}"/>
    <cellStyle name="Milliers 8" xfId="233" xr:uid="{00000000-0005-0000-0000-00006B000000}"/>
    <cellStyle name="Milliers 8 2" xfId="572" xr:uid="{5A640E7F-C1D2-41A2-A01F-0317C433CD71}"/>
    <cellStyle name="Monétaire" xfId="49" builtinId="4"/>
    <cellStyle name="Monétaire 2" xfId="48" xr:uid="{00000000-0005-0000-0000-00006D000000}"/>
    <cellStyle name="Monétaire 2 2" xfId="61" xr:uid="{00000000-0005-0000-0000-00006E000000}"/>
    <cellStyle name="Monétaire 2 2 2" xfId="99" xr:uid="{00000000-0005-0000-0000-00006F000000}"/>
    <cellStyle name="Monétaire 2 2 2 2" xfId="156" xr:uid="{00000000-0005-0000-0000-000070000000}"/>
    <cellStyle name="Monétaire 2 2 2 2 2" xfId="234" xr:uid="{00000000-0005-0000-0000-000071000000}"/>
    <cellStyle name="Monétaire 2 2 2 2 2 2" xfId="235" xr:uid="{00000000-0005-0000-0000-000072000000}"/>
    <cellStyle name="Monétaire 2 2 2 2 3" xfId="236" xr:uid="{00000000-0005-0000-0000-000073000000}"/>
    <cellStyle name="Monétaire 2 2 2 3" xfId="237" xr:uid="{00000000-0005-0000-0000-000074000000}"/>
    <cellStyle name="Monétaire 2 2 2 3 2" xfId="238" xr:uid="{00000000-0005-0000-0000-000075000000}"/>
    <cellStyle name="Monétaire 2 2 2 4" xfId="239" xr:uid="{00000000-0005-0000-0000-000076000000}"/>
    <cellStyle name="Monétaire 2 2 3" xfId="80" xr:uid="{00000000-0005-0000-0000-000077000000}"/>
    <cellStyle name="Monétaire 2 2 3 2" xfId="137" xr:uid="{00000000-0005-0000-0000-000078000000}"/>
    <cellStyle name="Monétaire 2 2 3 2 2" xfId="240" xr:uid="{00000000-0005-0000-0000-000079000000}"/>
    <cellStyle name="Monétaire 2 2 3 2 2 2" xfId="241" xr:uid="{00000000-0005-0000-0000-00007A000000}"/>
    <cellStyle name="Monétaire 2 2 3 2 3" xfId="242" xr:uid="{00000000-0005-0000-0000-00007B000000}"/>
    <cellStyle name="Monétaire 2 2 3 3" xfId="243" xr:uid="{00000000-0005-0000-0000-00007C000000}"/>
    <cellStyle name="Monétaire 2 2 3 3 2" xfId="244" xr:uid="{00000000-0005-0000-0000-00007D000000}"/>
    <cellStyle name="Monétaire 2 2 3 4" xfId="245" xr:uid="{00000000-0005-0000-0000-00007E000000}"/>
    <cellStyle name="Monétaire 2 2 4" xfId="118" xr:uid="{00000000-0005-0000-0000-00007F000000}"/>
    <cellStyle name="Monétaire 2 2 4 2" xfId="246" xr:uid="{00000000-0005-0000-0000-000080000000}"/>
    <cellStyle name="Monétaire 2 2 4 2 2" xfId="247" xr:uid="{00000000-0005-0000-0000-000081000000}"/>
    <cellStyle name="Monétaire 2 2 4 3" xfId="248" xr:uid="{00000000-0005-0000-0000-000082000000}"/>
    <cellStyle name="Monétaire 2 2 5" xfId="249" xr:uid="{00000000-0005-0000-0000-000083000000}"/>
    <cellStyle name="Monétaire 2 2 5 2" xfId="250" xr:uid="{00000000-0005-0000-0000-000084000000}"/>
    <cellStyle name="Monétaire 2 2 6" xfId="251" xr:uid="{00000000-0005-0000-0000-000085000000}"/>
    <cellStyle name="Monétaire 2 3" xfId="91" xr:uid="{00000000-0005-0000-0000-000086000000}"/>
    <cellStyle name="Monétaire 2 3 2" xfId="148" xr:uid="{00000000-0005-0000-0000-000087000000}"/>
    <cellStyle name="Monétaire 2 3 2 2" xfId="252" xr:uid="{00000000-0005-0000-0000-000088000000}"/>
    <cellStyle name="Monétaire 2 3 2 2 2" xfId="253" xr:uid="{00000000-0005-0000-0000-000089000000}"/>
    <cellStyle name="Monétaire 2 3 2 3" xfId="254" xr:uid="{00000000-0005-0000-0000-00008A000000}"/>
    <cellStyle name="Monétaire 2 3 3" xfId="255" xr:uid="{00000000-0005-0000-0000-00008B000000}"/>
    <cellStyle name="Monétaire 2 3 3 2" xfId="256" xr:uid="{00000000-0005-0000-0000-00008C000000}"/>
    <cellStyle name="Monétaire 2 3 4" xfId="257" xr:uid="{00000000-0005-0000-0000-00008D000000}"/>
    <cellStyle name="Monétaire 2 4" xfId="72" xr:uid="{00000000-0005-0000-0000-00008E000000}"/>
    <cellStyle name="Monétaire 2 4 2" xfId="129" xr:uid="{00000000-0005-0000-0000-00008F000000}"/>
    <cellStyle name="Monétaire 2 4 2 2" xfId="258" xr:uid="{00000000-0005-0000-0000-000090000000}"/>
    <cellStyle name="Monétaire 2 4 2 2 2" xfId="259" xr:uid="{00000000-0005-0000-0000-000091000000}"/>
    <cellStyle name="Monétaire 2 4 2 3" xfId="260" xr:uid="{00000000-0005-0000-0000-000092000000}"/>
    <cellStyle name="Monétaire 2 4 3" xfId="261" xr:uid="{00000000-0005-0000-0000-000093000000}"/>
    <cellStyle name="Monétaire 2 4 3 2" xfId="262" xr:uid="{00000000-0005-0000-0000-000094000000}"/>
    <cellStyle name="Monétaire 2 4 4" xfId="263" xr:uid="{00000000-0005-0000-0000-000095000000}"/>
    <cellStyle name="Monétaire 2 5" xfId="110" xr:uid="{00000000-0005-0000-0000-000096000000}"/>
    <cellStyle name="Monétaire 2 5 2" xfId="264" xr:uid="{00000000-0005-0000-0000-000097000000}"/>
    <cellStyle name="Monétaire 2 5 2 2" xfId="265" xr:uid="{00000000-0005-0000-0000-000098000000}"/>
    <cellStyle name="Monétaire 2 5 3" xfId="266" xr:uid="{00000000-0005-0000-0000-000099000000}"/>
    <cellStyle name="Monétaire 2 6" xfId="169" xr:uid="{00000000-0005-0000-0000-00009A000000}"/>
    <cellStyle name="Monétaire 2 6 2" xfId="267" xr:uid="{00000000-0005-0000-0000-00009B000000}"/>
    <cellStyle name="Monétaire 2 6 2 2" xfId="268" xr:uid="{00000000-0005-0000-0000-00009C000000}"/>
    <cellStyle name="Monétaire 2 6 3" xfId="269" xr:uid="{00000000-0005-0000-0000-00009D000000}"/>
    <cellStyle name="Monétaire 2 7" xfId="270" xr:uid="{00000000-0005-0000-0000-00009E000000}"/>
    <cellStyle name="Monétaire 2 7 2" xfId="271" xr:uid="{00000000-0005-0000-0000-00009F000000}"/>
    <cellStyle name="Monétaire 2 8" xfId="272" xr:uid="{00000000-0005-0000-0000-0000A0000000}"/>
    <cellStyle name="Monétaire 3" xfId="56" xr:uid="{00000000-0005-0000-0000-0000A1000000}"/>
    <cellStyle name="Monétaire 3 2" xfId="65" xr:uid="{00000000-0005-0000-0000-0000A2000000}"/>
    <cellStyle name="Monétaire 3 2 2" xfId="103" xr:uid="{00000000-0005-0000-0000-0000A3000000}"/>
    <cellStyle name="Monétaire 3 2 2 2" xfId="160" xr:uid="{00000000-0005-0000-0000-0000A4000000}"/>
    <cellStyle name="Monétaire 3 2 2 2 2" xfId="273" xr:uid="{00000000-0005-0000-0000-0000A5000000}"/>
    <cellStyle name="Monétaire 3 2 2 2 2 2" xfId="274" xr:uid="{00000000-0005-0000-0000-0000A6000000}"/>
    <cellStyle name="Monétaire 3 2 2 2 3" xfId="275" xr:uid="{00000000-0005-0000-0000-0000A7000000}"/>
    <cellStyle name="Monétaire 3 2 2 3" xfId="276" xr:uid="{00000000-0005-0000-0000-0000A8000000}"/>
    <cellStyle name="Monétaire 3 2 2 3 2" xfId="277" xr:uid="{00000000-0005-0000-0000-0000A9000000}"/>
    <cellStyle name="Monétaire 3 2 2 4" xfId="278" xr:uid="{00000000-0005-0000-0000-0000AA000000}"/>
    <cellStyle name="Monétaire 3 2 3" xfId="84" xr:uid="{00000000-0005-0000-0000-0000AB000000}"/>
    <cellStyle name="Monétaire 3 2 3 2" xfId="141" xr:uid="{00000000-0005-0000-0000-0000AC000000}"/>
    <cellStyle name="Monétaire 3 2 3 2 2" xfId="279" xr:uid="{00000000-0005-0000-0000-0000AD000000}"/>
    <cellStyle name="Monétaire 3 2 3 2 2 2" xfId="280" xr:uid="{00000000-0005-0000-0000-0000AE000000}"/>
    <cellStyle name="Monétaire 3 2 3 2 3" xfId="281" xr:uid="{00000000-0005-0000-0000-0000AF000000}"/>
    <cellStyle name="Monétaire 3 2 3 3" xfId="282" xr:uid="{00000000-0005-0000-0000-0000B0000000}"/>
    <cellStyle name="Monétaire 3 2 3 3 2" xfId="283" xr:uid="{00000000-0005-0000-0000-0000B1000000}"/>
    <cellStyle name="Monétaire 3 2 3 4" xfId="284" xr:uid="{00000000-0005-0000-0000-0000B2000000}"/>
    <cellStyle name="Monétaire 3 2 4" xfId="122" xr:uid="{00000000-0005-0000-0000-0000B3000000}"/>
    <cellStyle name="Monétaire 3 2 4 2" xfId="285" xr:uid="{00000000-0005-0000-0000-0000B4000000}"/>
    <cellStyle name="Monétaire 3 2 4 2 2" xfId="286" xr:uid="{00000000-0005-0000-0000-0000B5000000}"/>
    <cellStyle name="Monétaire 3 2 4 3" xfId="287" xr:uid="{00000000-0005-0000-0000-0000B6000000}"/>
    <cellStyle name="Monétaire 3 2 5" xfId="288" xr:uid="{00000000-0005-0000-0000-0000B7000000}"/>
    <cellStyle name="Monétaire 3 2 5 2" xfId="289" xr:uid="{00000000-0005-0000-0000-0000B8000000}"/>
    <cellStyle name="Monétaire 3 2 6" xfId="290" xr:uid="{00000000-0005-0000-0000-0000B9000000}"/>
    <cellStyle name="Monétaire 3 3" xfId="95" xr:uid="{00000000-0005-0000-0000-0000BA000000}"/>
    <cellStyle name="Monétaire 3 3 2" xfId="152" xr:uid="{00000000-0005-0000-0000-0000BB000000}"/>
    <cellStyle name="Monétaire 3 3 2 2" xfId="291" xr:uid="{00000000-0005-0000-0000-0000BC000000}"/>
    <cellStyle name="Monétaire 3 3 2 2 2" xfId="292" xr:uid="{00000000-0005-0000-0000-0000BD000000}"/>
    <cellStyle name="Monétaire 3 3 2 3" xfId="293" xr:uid="{00000000-0005-0000-0000-0000BE000000}"/>
    <cellStyle name="Monétaire 3 3 3" xfId="294" xr:uid="{00000000-0005-0000-0000-0000BF000000}"/>
    <cellStyle name="Monétaire 3 3 3 2" xfId="295" xr:uid="{00000000-0005-0000-0000-0000C0000000}"/>
    <cellStyle name="Monétaire 3 3 4" xfId="296" xr:uid="{00000000-0005-0000-0000-0000C1000000}"/>
    <cellStyle name="Monétaire 3 4" xfId="76" xr:uid="{00000000-0005-0000-0000-0000C2000000}"/>
    <cellStyle name="Monétaire 3 4 2" xfId="133" xr:uid="{00000000-0005-0000-0000-0000C3000000}"/>
    <cellStyle name="Monétaire 3 4 2 2" xfId="297" xr:uid="{00000000-0005-0000-0000-0000C4000000}"/>
    <cellStyle name="Monétaire 3 4 2 2 2" xfId="298" xr:uid="{00000000-0005-0000-0000-0000C5000000}"/>
    <cellStyle name="Monétaire 3 4 2 3" xfId="299" xr:uid="{00000000-0005-0000-0000-0000C6000000}"/>
    <cellStyle name="Monétaire 3 4 3" xfId="300" xr:uid="{00000000-0005-0000-0000-0000C7000000}"/>
    <cellStyle name="Monétaire 3 4 3 2" xfId="301" xr:uid="{00000000-0005-0000-0000-0000C8000000}"/>
    <cellStyle name="Monétaire 3 4 4" xfId="302" xr:uid="{00000000-0005-0000-0000-0000C9000000}"/>
    <cellStyle name="Monétaire 3 5" xfId="114" xr:uid="{00000000-0005-0000-0000-0000CA000000}"/>
    <cellStyle name="Monétaire 3 5 2" xfId="303" xr:uid="{00000000-0005-0000-0000-0000CB000000}"/>
    <cellStyle name="Monétaire 3 5 2 2" xfId="304" xr:uid="{00000000-0005-0000-0000-0000CC000000}"/>
    <cellStyle name="Monétaire 3 5 3" xfId="305" xr:uid="{00000000-0005-0000-0000-0000CD000000}"/>
    <cellStyle name="Monétaire 3 6" xfId="306" xr:uid="{00000000-0005-0000-0000-0000CE000000}"/>
    <cellStyle name="Monétaire 3 6 2" xfId="307" xr:uid="{00000000-0005-0000-0000-0000CF000000}"/>
    <cellStyle name="Monétaire 3 7" xfId="308" xr:uid="{00000000-0005-0000-0000-0000D0000000}"/>
    <cellStyle name="Monétaire 4" xfId="69" xr:uid="{00000000-0005-0000-0000-0000D1000000}"/>
    <cellStyle name="Monétaire 4 2" xfId="107" xr:uid="{00000000-0005-0000-0000-0000D2000000}"/>
    <cellStyle name="Monétaire 4 2 2" xfId="164" xr:uid="{00000000-0005-0000-0000-0000D3000000}"/>
    <cellStyle name="Monétaire 4 2 2 2" xfId="309" xr:uid="{00000000-0005-0000-0000-0000D4000000}"/>
    <cellStyle name="Monétaire 4 2 2 2 2" xfId="310" xr:uid="{00000000-0005-0000-0000-0000D5000000}"/>
    <cellStyle name="Monétaire 4 2 2 3" xfId="311" xr:uid="{00000000-0005-0000-0000-0000D6000000}"/>
    <cellStyle name="Monétaire 4 2 3" xfId="312" xr:uid="{00000000-0005-0000-0000-0000D7000000}"/>
    <cellStyle name="Monétaire 4 2 3 2" xfId="313" xr:uid="{00000000-0005-0000-0000-0000D8000000}"/>
    <cellStyle name="Monétaire 4 2 4" xfId="314" xr:uid="{00000000-0005-0000-0000-0000D9000000}"/>
    <cellStyle name="Monétaire 4 3" xfId="88" xr:uid="{00000000-0005-0000-0000-0000DA000000}"/>
    <cellStyle name="Monétaire 4 3 2" xfId="145" xr:uid="{00000000-0005-0000-0000-0000DB000000}"/>
    <cellStyle name="Monétaire 4 3 2 2" xfId="315" xr:uid="{00000000-0005-0000-0000-0000DC000000}"/>
    <cellStyle name="Monétaire 4 3 2 2 2" xfId="316" xr:uid="{00000000-0005-0000-0000-0000DD000000}"/>
    <cellStyle name="Monétaire 4 3 2 3" xfId="317" xr:uid="{00000000-0005-0000-0000-0000DE000000}"/>
    <cellStyle name="Monétaire 4 3 3" xfId="318" xr:uid="{00000000-0005-0000-0000-0000DF000000}"/>
    <cellStyle name="Monétaire 4 3 3 2" xfId="319" xr:uid="{00000000-0005-0000-0000-0000E0000000}"/>
    <cellStyle name="Monétaire 4 3 4" xfId="320" xr:uid="{00000000-0005-0000-0000-0000E1000000}"/>
    <cellStyle name="Monétaire 4 4" xfId="126" xr:uid="{00000000-0005-0000-0000-0000E2000000}"/>
    <cellStyle name="Monétaire 4 4 2" xfId="321" xr:uid="{00000000-0005-0000-0000-0000E3000000}"/>
    <cellStyle name="Monétaire 4 4 2 2" xfId="322" xr:uid="{00000000-0005-0000-0000-0000E4000000}"/>
    <cellStyle name="Monétaire 4 4 3" xfId="323" xr:uid="{00000000-0005-0000-0000-0000E5000000}"/>
    <cellStyle name="Monétaire 4 5" xfId="324" xr:uid="{00000000-0005-0000-0000-0000E6000000}"/>
    <cellStyle name="Monétaire 4 6" xfId="325" xr:uid="{00000000-0005-0000-0000-0000E7000000}"/>
    <cellStyle name="Monétaire 5" xfId="167" xr:uid="{00000000-0005-0000-0000-0000E8000000}"/>
    <cellStyle name="Monétaire 5 2" xfId="326" xr:uid="{00000000-0005-0000-0000-0000E9000000}"/>
    <cellStyle name="Monétaire 6" xfId="175" xr:uid="{00000000-0005-0000-0000-0000EA000000}"/>
    <cellStyle name="Monétaire 7" xfId="327" xr:uid="{00000000-0005-0000-0000-0000EB000000}"/>
    <cellStyle name="Monétaire 7 2" xfId="328" xr:uid="{00000000-0005-0000-0000-0000EC000000}"/>
    <cellStyle name="Monétaire 8" xfId="329" xr:uid="{00000000-0005-0000-0000-0000ED000000}"/>
    <cellStyle name="Neutral" xfId="37" xr:uid="{00000000-0005-0000-0000-0000EF000000}"/>
    <cellStyle name="Non défini" xfId="38" xr:uid="{00000000-0005-0000-0000-0000F0000000}"/>
    <cellStyle name="Normal" xfId="0" builtinId="0"/>
    <cellStyle name="Normal 10" xfId="330" xr:uid="{00000000-0005-0000-0000-0000F2000000}"/>
    <cellStyle name="Normal 10 2" xfId="331" xr:uid="{00000000-0005-0000-0000-0000F3000000}"/>
    <cellStyle name="Normal 11" xfId="332" xr:uid="{00000000-0005-0000-0000-0000F4000000}"/>
    <cellStyle name="Normal 11 2" xfId="333" xr:uid="{00000000-0005-0000-0000-0000F5000000}"/>
    <cellStyle name="Normal 11 3" xfId="571" xr:uid="{348D233B-C45B-49F9-A257-E89C0135C4FD}"/>
    <cellStyle name="Normal 12" xfId="334" xr:uid="{00000000-0005-0000-0000-0000F6000000}"/>
    <cellStyle name="Normal 13" xfId="335" xr:uid="{00000000-0005-0000-0000-0000F7000000}"/>
    <cellStyle name="Normal 14" xfId="336" xr:uid="{00000000-0005-0000-0000-0000F8000000}"/>
    <cellStyle name="Normal 15" xfId="574" xr:uid="{79977A8F-BA0A-4A30-811C-806F8FA6EDDA}"/>
    <cellStyle name="Normal 2" xfId="46" xr:uid="{00000000-0005-0000-0000-0000F9000000}"/>
    <cellStyle name="Normal 2 10" xfId="337" xr:uid="{00000000-0005-0000-0000-0000FA000000}"/>
    <cellStyle name="Normal 2 2" xfId="52" xr:uid="{00000000-0005-0000-0000-0000FB000000}"/>
    <cellStyle name="Normal 2 3" xfId="59" xr:uid="{00000000-0005-0000-0000-0000FC000000}"/>
    <cellStyle name="Normal 2 3 2" xfId="97" xr:uid="{00000000-0005-0000-0000-0000FD000000}"/>
    <cellStyle name="Normal 2 3 2 2" xfId="154" xr:uid="{00000000-0005-0000-0000-0000FE000000}"/>
    <cellStyle name="Normal 2 3 2 2 2" xfId="338" xr:uid="{00000000-0005-0000-0000-0000FF000000}"/>
    <cellStyle name="Normal 2 3 2 2 2 2" xfId="339" xr:uid="{00000000-0005-0000-0000-000000010000}"/>
    <cellStyle name="Normal 2 3 2 2 3" xfId="340" xr:uid="{00000000-0005-0000-0000-000001010000}"/>
    <cellStyle name="Normal 2 3 2 3" xfId="341" xr:uid="{00000000-0005-0000-0000-000002010000}"/>
    <cellStyle name="Normal 2 3 2 3 2" xfId="342" xr:uid="{00000000-0005-0000-0000-000003010000}"/>
    <cellStyle name="Normal 2 3 2 4" xfId="343" xr:uid="{00000000-0005-0000-0000-000004010000}"/>
    <cellStyle name="Normal 2 3 3" xfId="78" xr:uid="{00000000-0005-0000-0000-000005010000}"/>
    <cellStyle name="Normal 2 3 3 2" xfId="135" xr:uid="{00000000-0005-0000-0000-000006010000}"/>
    <cellStyle name="Normal 2 3 3 2 2" xfId="344" xr:uid="{00000000-0005-0000-0000-000007010000}"/>
    <cellStyle name="Normal 2 3 3 2 2 2" xfId="345" xr:uid="{00000000-0005-0000-0000-000008010000}"/>
    <cellStyle name="Normal 2 3 3 2 3" xfId="346" xr:uid="{00000000-0005-0000-0000-000009010000}"/>
    <cellStyle name="Normal 2 3 3 3" xfId="347" xr:uid="{00000000-0005-0000-0000-00000A010000}"/>
    <cellStyle name="Normal 2 3 3 3 2" xfId="348" xr:uid="{00000000-0005-0000-0000-00000B010000}"/>
    <cellStyle name="Normal 2 3 3 4" xfId="349" xr:uid="{00000000-0005-0000-0000-00000C010000}"/>
    <cellStyle name="Normal 2 3 4" xfId="116" xr:uid="{00000000-0005-0000-0000-00000D010000}"/>
    <cellStyle name="Normal 2 3 4 2" xfId="350" xr:uid="{00000000-0005-0000-0000-00000E010000}"/>
    <cellStyle name="Normal 2 3 4 2 2" xfId="351" xr:uid="{00000000-0005-0000-0000-00000F010000}"/>
    <cellStyle name="Normal 2 3 4 3" xfId="352" xr:uid="{00000000-0005-0000-0000-000010010000}"/>
    <cellStyle name="Normal 2 3 5" xfId="353" xr:uid="{00000000-0005-0000-0000-000011010000}"/>
    <cellStyle name="Normal 2 3 5 2" xfId="354" xr:uid="{00000000-0005-0000-0000-000012010000}"/>
    <cellStyle name="Normal 2 3 6" xfId="355" xr:uid="{00000000-0005-0000-0000-000013010000}"/>
    <cellStyle name="Normal 2 4" xfId="89" xr:uid="{00000000-0005-0000-0000-000014010000}"/>
    <cellStyle name="Normal 2 4 2" xfId="146" xr:uid="{00000000-0005-0000-0000-000015010000}"/>
    <cellStyle name="Normal 2 4 2 2" xfId="356" xr:uid="{00000000-0005-0000-0000-000016010000}"/>
    <cellStyle name="Normal 2 4 2 2 2" xfId="357" xr:uid="{00000000-0005-0000-0000-000017010000}"/>
    <cellStyle name="Normal 2 4 2 3" xfId="358" xr:uid="{00000000-0005-0000-0000-000018010000}"/>
    <cellStyle name="Normal 2 4 3" xfId="359" xr:uid="{00000000-0005-0000-0000-000019010000}"/>
    <cellStyle name="Normal 2 4 3 2" xfId="360" xr:uid="{00000000-0005-0000-0000-00001A010000}"/>
    <cellStyle name="Normal 2 4 4" xfId="361" xr:uid="{00000000-0005-0000-0000-00001B010000}"/>
    <cellStyle name="Normal 2 5" xfId="70" xr:uid="{00000000-0005-0000-0000-00001C010000}"/>
    <cellStyle name="Normal 2 5 2" xfId="127" xr:uid="{00000000-0005-0000-0000-00001D010000}"/>
    <cellStyle name="Normal 2 5 2 2" xfId="362" xr:uid="{00000000-0005-0000-0000-00001E010000}"/>
    <cellStyle name="Normal 2 5 2 2 2" xfId="363" xr:uid="{00000000-0005-0000-0000-00001F010000}"/>
    <cellStyle name="Normal 2 5 2 3" xfId="364" xr:uid="{00000000-0005-0000-0000-000020010000}"/>
    <cellStyle name="Normal 2 5 3" xfId="365" xr:uid="{00000000-0005-0000-0000-000021010000}"/>
    <cellStyle name="Normal 2 5 3 2" xfId="366" xr:uid="{00000000-0005-0000-0000-000022010000}"/>
    <cellStyle name="Normal 2 5 4" xfId="367" xr:uid="{00000000-0005-0000-0000-000023010000}"/>
    <cellStyle name="Normal 2 6" xfId="108" xr:uid="{00000000-0005-0000-0000-000024010000}"/>
    <cellStyle name="Normal 2 6 2" xfId="368" xr:uid="{00000000-0005-0000-0000-000025010000}"/>
    <cellStyle name="Normal 2 6 2 2" xfId="369" xr:uid="{00000000-0005-0000-0000-000026010000}"/>
    <cellStyle name="Normal 2 6 3" xfId="370" xr:uid="{00000000-0005-0000-0000-000027010000}"/>
    <cellStyle name="Normal 2 7" xfId="166" xr:uid="{00000000-0005-0000-0000-000028010000}"/>
    <cellStyle name="Normal 2 7 2" xfId="371" xr:uid="{00000000-0005-0000-0000-000029010000}"/>
    <cellStyle name="Normal 2 7 2 2" xfId="372" xr:uid="{00000000-0005-0000-0000-00002A010000}"/>
    <cellStyle name="Normal 2 7 3" xfId="373" xr:uid="{00000000-0005-0000-0000-00002B010000}"/>
    <cellStyle name="Normal 2 8" xfId="176" xr:uid="{00000000-0005-0000-0000-00002C010000}"/>
    <cellStyle name="Normal 2 8 2" xfId="374" xr:uid="{00000000-0005-0000-0000-00002D010000}"/>
    <cellStyle name="Normal 2 9" xfId="178" xr:uid="{00000000-0005-0000-0000-00002E010000}"/>
    <cellStyle name="Normal 3" xfId="50" xr:uid="{00000000-0005-0000-0000-00002F010000}"/>
    <cellStyle name="Normal 3 2" xfId="375" xr:uid="{00000000-0005-0000-0000-000030010000}"/>
    <cellStyle name="Normal 3 3" xfId="376" xr:uid="{00000000-0005-0000-0000-000031010000}"/>
    <cellStyle name="Normal 3 4" xfId="377" xr:uid="{00000000-0005-0000-0000-000032010000}"/>
    <cellStyle name="Normal 3 5" xfId="378" xr:uid="{00000000-0005-0000-0000-000033010000}"/>
    <cellStyle name="Normal 4" xfId="54" xr:uid="{00000000-0005-0000-0000-000034010000}"/>
    <cellStyle name="Normal 4 2" xfId="63" xr:uid="{00000000-0005-0000-0000-000035010000}"/>
    <cellStyle name="Normal 4 2 2" xfId="101" xr:uid="{00000000-0005-0000-0000-000036010000}"/>
    <cellStyle name="Normal 4 2 2 2" xfId="158" xr:uid="{00000000-0005-0000-0000-000037010000}"/>
    <cellStyle name="Normal 4 2 2 2 2" xfId="379" xr:uid="{00000000-0005-0000-0000-000038010000}"/>
    <cellStyle name="Normal 4 2 2 2 2 2" xfId="380" xr:uid="{00000000-0005-0000-0000-000039010000}"/>
    <cellStyle name="Normal 4 2 2 2 3" xfId="381" xr:uid="{00000000-0005-0000-0000-00003A010000}"/>
    <cellStyle name="Normal 4 2 2 3" xfId="382" xr:uid="{00000000-0005-0000-0000-00003B010000}"/>
    <cellStyle name="Normal 4 2 2 3 2" xfId="383" xr:uid="{00000000-0005-0000-0000-00003C010000}"/>
    <cellStyle name="Normal 4 2 2 4" xfId="384" xr:uid="{00000000-0005-0000-0000-00003D010000}"/>
    <cellStyle name="Normal 4 2 3" xfId="82" xr:uid="{00000000-0005-0000-0000-00003E010000}"/>
    <cellStyle name="Normal 4 2 3 2" xfId="139" xr:uid="{00000000-0005-0000-0000-00003F010000}"/>
    <cellStyle name="Normal 4 2 3 2 2" xfId="385" xr:uid="{00000000-0005-0000-0000-000040010000}"/>
    <cellStyle name="Normal 4 2 3 2 2 2" xfId="386" xr:uid="{00000000-0005-0000-0000-000041010000}"/>
    <cellStyle name="Normal 4 2 3 2 3" xfId="387" xr:uid="{00000000-0005-0000-0000-000042010000}"/>
    <cellStyle name="Normal 4 2 3 3" xfId="388" xr:uid="{00000000-0005-0000-0000-000043010000}"/>
    <cellStyle name="Normal 4 2 3 3 2" xfId="389" xr:uid="{00000000-0005-0000-0000-000044010000}"/>
    <cellStyle name="Normal 4 2 3 4" xfId="390" xr:uid="{00000000-0005-0000-0000-000045010000}"/>
    <cellStyle name="Normal 4 2 4" xfId="120" xr:uid="{00000000-0005-0000-0000-000046010000}"/>
    <cellStyle name="Normal 4 2 4 2" xfId="391" xr:uid="{00000000-0005-0000-0000-000047010000}"/>
    <cellStyle name="Normal 4 2 4 2 2" xfId="392" xr:uid="{00000000-0005-0000-0000-000048010000}"/>
    <cellStyle name="Normal 4 2 4 3" xfId="393" xr:uid="{00000000-0005-0000-0000-000049010000}"/>
    <cellStyle name="Normal 4 2 5" xfId="394" xr:uid="{00000000-0005-0000-0000-00004A010000}"/>
    <cellStyle name="Normal 4 2 5 2" xfId="395" xr:uid="{00000000-0005-0000-0000-00004B010000}"/>
    <cellStyle name="Normal 4 2 6" xfId="396" xr:uid="{00000000-0005-0000-0000-00004C010000}"/>
    <cellStyle name="Normal 4 3" xfId="93" xr:uid="{00000000-0005-0000-0000-00004D010000}"/>
    <cellStyle name="Normal 4 3 2" xfId="150" xr:uid="{00000000-0005-0000-0000-00004E010000}"/>
    <cellStyle name="Normal 4 3 2 2" xfId="397" xr:uid="{00000000-0005-0000-0000-00004F010000}"/>
    <cellStyle name="Normal 4 3 2 2 2" xfId="398" xr:uid="{00000000-0005-0000-0000-000050010000}"/>
    <cellStyle name="Normal 4 3 2 3" xfId="399" xr:uid="{00000000-0005-0000-0000-000051010000}"/>
    <cellStyle name="Normal 4 3 3" xfId="400" xr:uid="{00000000-0005-0000-0000-000052010000}"/>
    <cellStyle name="Normal 4 3 3 2" xfId="401" xr:uid="{00000000-0005-0000-0000-000053010000}"/>
    <cellStyle name="Normal 4 3 4" xfId="402" xr:uid="{00000000-0005-0000-0000-000054010000}"/>
    <cellStyle name="Normal 4 4" xfId="74" xr:uid="{00000000-0005-0000-0000-000055010000}"/>
    <cellStyle name="Normal 4 4 2" xfId="131" xr:uid="{00000000-0005-0000-0000-000056010000}"/>
    <cellStyle name="Normal 4 4 2 2" xfId="403" xr:uid="{00000000-0005-0000-0000-000057010000}"/>
    <cellStyle name="Normal 4 4 2 2 2" xfId="404" xr:uid="{00000000-0005-0000-0000-000058010000}"/>
    <cellStyle name="Normal 4 4 2 3" xfId="405" xr:uid="{00000000-0005-0000-0000-000059010000}"/>
    <cellStyle name="Normal 4 4 3" xfId="406" xr:uid="{00000000-0005-0000-0000-00005A010000}"/>
    <cellStyle name="Normal 4 4 3 2" xfId="407" xr:uid="{00000000-0005-0000-0000-00005B010000}"/>
    <cellStyle name="Normal 4 4 4" xfId="408" xr:uid="{00000000-0005-0000-0000-00005C010000}"/>
    <cellStyle name="Normal 4 5" xfId="112" xr:uid="{00000000-0005-0000-0000-00005D010000}"/>
    <cellStyle name="Normal 4 5 2" xfId="409" xr:uid="{00000000-0005-0000-0000-00005E010000}"/>
    <cellStyle name="Normal 4 5 2 2" xfId="410" xr:uid="{00000000-0005-0000-0000-00005F010000}"/>
    <cellStyle name="Normal 4 5 3" xfId="411" xr:uid="{00000000-0005-0000-0000-000060010000}"/>
    <cellStyle name="Normal 4 6" xfId="412" xr:uid="{00000000-0005-0000-0000-000061010000}"/>
    <cellStyle name="Normal 4 6 2" xfId="413" xr:uid="{00000000-0005-0000-0000-000062010000}"/>
    <cellStyle name="Normal 4 7" xfId="414" xr:uid="{00000000-0005-0000-0000-000063010000}"/>
    <cellStyle name="Normal 5" xfId="58" xr:uid="{00000000-0005-0000-0000-000064010000}"/>
    <cellStyle name="Normal 5 2" xfId="66" xr:uid="{00000000-0005-0000-0000-000065010000}"/>
    <cellStyle name="Normal 5 2 2" xfId="104" xr:uid="{00000000-0005-0000-0000-000066010000}"/>
    <cellStyle name="Normal 5 2 2 2" xfId="161" xr:uid="{00000000-0005-0000-0000-000067010000}"/>
    <cellStyle name="Normal 5 2 2 2 2" xfId="415" xr:uid="{00000000-0005-0000-0000-000068010000}"/>
    <cellStyle name="Normal 5 2 2 2 2 2" xfId="416" xr:uid="{00000000-0005-0000-0000-000069010000}"/>
    <cellStyle name="Normal 5 2 2 2 3" xfId="417" xr:uid="{00000000-0005-0000-0000-00006A010000}"/>
    <cellStyle name="Normal 5 2 2 3" xfId="418" xr:uid="{00000000-0005-0000-0000-00006B010000}"/>
    <cellStyle name="Normal 5 2 2 3 2" xfId="419" xr:uid="{00000000-0005-0000-0000-00006C010000}"/>
    <cellStyle name="Normal 5 2 2 4" xfId="420" xr:uid="{00000000-0005-0000-0000-00006D010000}"/>
    <cellStyle name="Normal 5 2 3" xfId="85" xr:uid="{00000000-0005-0000-0000-00006E010000}"/>
    <cellStyle name="Normal 5 2 3 2" xfId="142" xr:uid="{00000000-0005-0000-0000-00006F010000}"/>
    <cellStyle name="Normal 5 2 3 2 2" xfId="421" xr:uid="{00000000-0005-0000-0000-000070010000}"/>
    <cellStyle name="Normal 5 2 3 2 2 2" xfId="422" xr:uid="{00000000-0005-0000-0000-000071010000}"/>
    <cellStyle name="Normal 5 2 3 2 3" xfId="423" xr:uid="{00000000-0005-0000-0000-000072010000}"/>
    <cellStyle name="Normal 5 2 3 3" xfId="424" xr:uid="{00000000-0005-0000-0000-000073010000}"/>
    <cellStyle name="Normal 5 2 3 3 2" xfId="425" xr:uid="{00000000-0005-0000-0000-000074010000}"/>
    <cellStyle name="Normal 5 2 3 4" xfId="426" xr:uid="{00000000-0005-0000-0000-000075010000}"/>
    <cellStyle name="Normal 5 2 4" xfId="123" xr:uid="{00000000-0005-0000-0000-000076010000}"/>
    <cellStyle name="Normal 5 2 4 2" xfId="427" xr:uid="{00000000-0005-0000-0000-000077010000}"/>
    <cellStyle name="Normal 5 2 4 2 2" xfId="428" xr:uid="{00000000-0005-0000-0000-000078010000}"/>
    <cellStyle name="Normal 5 2 4 3" xfId="429" xr:uid="{00000000-0005-0000-0000-000079010000}"/>
    <cellStyle name="Normal 5 2 5" xfId="430" xr:uid="{00000000-0005-0000-0000-00007A010000}"/>
    <cellStyle name="Normal 5 2 5 2" xfId="431" xr:uid="{00000000-0005-0000-0000-00007B010000}"/>
    <cellStyle name="Normal 5 2 6" xfId="432" xr:uid="{00000000-0005-0000-0000-00007C010000}"/>
    <cellStyle name="Normal 5 3" xfId="96" xr:uid="{00000000-0005-0000-0000-00007D010000}"/>
    <cellStyle name="Normal 5 3 2" xfId="153" xr:uid="{00000000-0005-0000-0000-00007E010000}"/>
    <cellStyle name="Normal 5 3 2 2" xfId="433" xr:uid="{00000000-0005-0000-0000-00007F010000}"/>
    <cellStyle name="Normal 5 3 2 2 2" xfId="434" xr:uid="{00000000-0005-0000-0000-000080010000}"/>
    <cellStyle name="Normal 5 3 2 3" xfId="435" xr:uid="{00000000-0005-0000-0000-000081010000}"/>
    <cellStyle name="Normal 5 3 3" xfId="436" xr:uid="{00000000-0005-0000-0000-000082010000}"/>
    <cellStyle name="Normal 5 3 3 2" xfId="437" xr:uid="{00000000-0005-0000-0000-000083010000}"/>
    <cellStyle name="Normal 5 3 4" xfId="438" xr:uid="{00000000-0005-0000-0000-000084010000}"/>
    <cellStyle name="Normal 5 4" xfId="77" xr:uid="{00000000-0005-0000-0000-000085010000}"/>
    <cellStyle name="Normal 5 4 2" xfId="134" xr:uid="{00000000-0005-0000-0000-000086010000}"/>
    <cellStyle name="Normal 5 4 2 2" xfId="439" xr:uid="{00000000-0005-0000-0000-000087010000}"/>
    <cellStyle name="Normal 5 4 2 2 2" xfId="440" xr:uid="{00000000-0005-0000-0000-000088010000}"/>
    <cellStyle name="Normal 5 4 2 3" xfId="441" xr:uid="{00000000-0005-0000-0000-000089010000}"/>
    <cellStyle name="Normal 5 4 3" xfId="442" xr:uid="{00000000-0005-0000-0000-00008A010000}"/>
    <cellStyle name="Normal 5 4 3 2" xfId="443" xr:uid="{00000000-0005-0000-0000-00008B010000}"/>
    <cellStyle name="Normal 5 4 4" xfId="444" xr:uid="{00000000-0005-0000-0000-00008C010000}"/>
    <cellStyle name="Normal 5 5" xfId="115" xr:uid="{00000000-0005-0000-0000-00008D010000}"/>
    <cellStyle name="Normal 5 5 2" xfId="445" xr:uid="{00000000-0005-0000-0000-00008E010000}"/>
    <cellStyle name="Normal 5 5 2 2" xfId="446" xr:uid="{00000000-0005-0000-0000-00008F010000}"/>
    <cellStyle name="Normal 5 5 3" xfId="447" xr:uid="{00000000-0005-0000-0000-000090010000}"/>
    <cellStyle name="Normal 5 6" xfId="448" xr:uid="{00000000-0005-0000-0000-000091010000}"/>
    <cellStyle name="Normal 5 6 2" xfId="449" xr:uid="{00000000-0005-0000-0000-000092010000}"/>
    <cellStyle name="Normal 5 7" xfId="450" xr:uid="{00000000-0005-0000-0000-000093010000}"/>
    <cellStyle name="Normal 6" xfId="67" xr:uid="{00000000-0005-0000-0000-000094010000}"/>
    <cellStyle name="Normal 6 2" xfId="105" xr:uid="{00000000-0005-0000-0000-000095010000}"/>
    <cellStyle name="Normal 6 2 2" xfId="162" xr:uid="{00000000-0005-0000-0000-000096010000}"/>
    <cellStyle name="Normal 6 2 2 2" xfId="451" xr:uid="{00000000-0005-0000-0000-000097010000}"/>
    <cellStyle name="Normal 6 2 2 2 2" xfId="452" xr:uid="{00000000-0005-0000-0000-000098010000}"/>
    <cellStyle name="Normal 6 2 2 3" xfId="453" xr:uid="{00000000-0005-0000-0000-000099010000}"/>
    <cellStyle name="Normal 6 2 3" xfId="454" xr:uid="{00000000-0005-0000-0000-00009A010000}"/>
    <cellStyle name="Normal 6 2 3 2" xfId="455" xr:uid="{00000000-0005-0000-0000-00009B010000}"/>
    <cellStyle name="Normal 6 2 4" xfId="456" xr:uid="{00000000-0005-0000-0000-00009C010000}"/>
    <cellStyle name="Normal 6 3" xfId="86" xr:uid="{00000000-0005-0000-0000-00009D010000}"/>
    <cellStyle name="Normal 6 3 2" xfId="143" xr:uid="{00000000-0005-0000-0000-00009E010000}"/>
    <cellStyle name="Normal 6 3 2 2" xfId="457" xr:uid="{00000000-0005-0000-0000-00009F010000}"/>
    <cellStyle name="Normal 6 3 2 2 2" xfId="458" xr:uid="{00000000-0005-0000-0000-0000A0010000}"/>
    <cellStyle name="Normal 6 3 2 3" xfId="459" xr:uid="{00000000-0005-0000-0000-0000A1010000}"/>
    <cellStyle name="Normal 6 3 3" xfId="460" xr:uid="{00000000-0005-0000-0000-0000A2010000}"/>
    <cellStyle name="Normal 6 3 3 2" xfId="461" xr:uid="{00000000-0005-0000-0000-0000A3010000}"/>
    <cellStyle name="Normal 6 3 4" xfId="462" xr:uid="{00000000-0005-0000-0000-0000A4010000}"/>
    <cellStyle name="Normal 6 4" xfId="124" xr:uid="{00000000-0005-0000-0000-0000A5010000}"/>
    <cellStyle name="Normal 6 4 2" xfId="463" xr:uid="{00000000-0005-0000-0000-0000A6010000}"/>
    <cellStyle name="Normal 6 4 2 2" xfId="464" xr:uid="{00000000-0005-0000-0000-0000A7010000}"/>
    <cellStyle name="Normal 6 4 3" xfId="465" xr:uid="{00000000-0005-0000-0000-0000A8010000}"/>
    <cellStyle name="Normal 6 5" xfId="466" xr:uid="{00000000-0005-0000-0000-0000A9010000}"/>
    <cellStyle name="Normal 6 5 2" xfId="467" xr:uid="{00000000-0005-0000-0000-0000AA010000}"/>
    <cellStyle name="Normal 6 6" xfId="468" xr:uid="{00000000-0005-0000-0000-0000AB010000}"/>
    <cellStyle name="Normal 7" xfId="165" xr:uid="{00000000-0005-0000-0000-0000AC010000}"/>
    <cellStyle name="Normal 7 2" xfId="179" xr:uid="{00000000-0005-0000-0000-0000AD010000}"/>
    <cellStyle name="Normal 7 2 2" xfId="469" xr:uid="{00000000-0005-0000-0000-0000AE010000}"/>
    <cellStyle name="Normal 7 3" xfId="470" xr:uid="{00000000-0005-0000-0000-0000AF010000}"/>
    <cellStyle name="Normal 8" xfId="172" xr:uid="{00000000-0005-0000-0000-0000B0010000}"/>
    <cellStyle name="Normal 8 2" xfId="471" xr:uid="{00000000-0005-0000-0000-0000B1010000}"/>
    <cellStyle name="Normal 9" xfId="177" xr:uid="{00000000-0005-0000-0000-0000B2010000}"/>
    <cellStyle name="Normal 9 2" xfId="472" xr:uid="{00000000-0005-0000-0000-0000B3010000}"/>
    <cellStyle name="Normal_Projection financière Barette" xfId="39" xr:uid="{00000000-0005-0000-0000-0000B7010000}"/>
    <cellStyle name="Note" xfId="40" xr:uid="{00000000-0005-0000-0000-0000B8010000}"/>
    <cellStyle name="Note 2" xfId="473" xr:uid="{00000000-0005-0000-0000-0000B9010000}"/>
    <cellStyle name="Output" xfId="41" xr:uid="{00000000-0005-0000-0000-0000BA010000}"/>
    <cellStyle name="Output 2" xfId="474" xr:uid="{00000000-0005-0000-0000-0000BB010000}"/>
    <cellStyle name="Pourcentage" xfId="42" builtinId="5"/>
    <cellStyle name="Pourcentage 2" xfId="47" xr:uid="{00000000-0005-0000-0000-0000BD010000}"/>
    <cellStyle name="Pourcentage 2 2" xfId="51" xr:uid="{00000000-0005-0000-0000-0000BE010000}"/>
    <cellStyle name="Pourcentage 2 3" xfId="60" xr:uid="{00000000-0005-0000-0000-0000BF010000}"/>
    <cellStyle name="Pourcentage 2 3 2" xfId="98" xr:uid="{00000000-0005-0000-0000-0000C0010000}"/>
    <cellStyle name="Pourcentage 2 3 2 2" xfId="155" xr:uid="{00000000-0005-0000-0000-0000C1010000}"/>
    <cellStyle name="Pourcentage 2 3 2 2 2" xfId="475" xr:uid="{00000000-0005-0000-0000-0000C2010000}"/>
    <cellStyle name="Pourcentage 2 3 2 2 2 2" xfId="476" xr:uid="{00000000-0005-0000-0000-0000C3010000}"/>
    <cellStyle name="Pourcentage 2 3 2 2 3" xfId="477" xr:uid="{00000000-0005-0000-0000-0000C4010000}"/>
    <cellStyle name="Pourcentage 2 3 2 3" xfId="478" xr:uid="{00000000-0005-0000-0000-0000C5010000}"/>
    <cellStyle name="Pourcentage 2 3 2 3 2" xfId="479" xr:uid="{00000000-0005-0000-0000-0000C6010000}"/>
    <cellStyle name="Pourcentage 2 3 2 4" xfId="480" xr:uid="{00000000-0005-0000-0000-0000C7010000}"/>
    <cellStyle name="Pourcentage 2 3 3" xfId="79" xr:uid="{00000000-0005-0000-0000-0000C8010000}"/>
    <cellStyle name="Pourcentage 2 3 3 2" xfId="136" xr:uid="{00000000-0005-0000-0000-0000C9010000}"/>
    <cellStyle name="Pourcentage 2 3 3 2 2" xfId="481" xr:uid="{00000000-0005-0000-0000-0000CA010000}"/>
    <cellStyle name="Pourcentage 2 3 3 2 2 2" xfId="482" xr:uid="{00000000-0005-0000-0000-0000CB010000}"/>
    <cellStyle name="Pourcentage 2 3 3 2 3" xfId="483" xr:uid="{00000000-0005-0000-0000-0000CC010000}"/>
    <cellStyle name="Pourcentage 2 3 3 3" xfId="484" xr:uid="{00000000-0005-0000-0000-0000CD010000}"/>
    <cellStyle name="Pourcentage 2 3 3 3 2" xfId="485" xr:uid="{00000000-0005-0000-0000-0000CE010000}"/>
    <cellStyle name="Pourcentage 2 3 3 4" xfId="486" xr:uid="{00000000-0005-0000-0000-0000CF010000}"/>
    <cellStyle name="Pourcentage 2 3 4" xfId="117" xr:uid="{00000000-0005-0000-0000-0000D0010000}"/>
    <cellStyle name="Pourcentage 2 3 4 2" xfId="487" xr:uid="{00000000-0005-0000-0000-0000D1010000}"/>
    <cellStyle name="Pourcentage 2 3 4 2 2" xfId="488" xr:uid="{00000000-0005-0000-0000-0000D2010000}"/>
    <cellStyle name="Pourcentage 2 3 4 3" xfId="489" xr:uid="{00000000-0005-0000-0000-0000D3010000}"/>
    <cellStyle name="Pourcentage 2 3 5" xfId="490" xr:uid="{00000000-0005-0000-0000-0000D4010000}"/>
    <cellStyle name="Pourcentage 2 3 5 2" xfId="491" xr:uid="{00000000-0005-0000-0000-0000D5010000}"/>
    <cellStyle name="Pourcentage 2 3 6" xfId="492" xr:uid="{00000000-0005-0000-0000-0000D6010000}"/>
    <cellStyle name="Pourcentage 2 4" xfId="90" xr:uid="{00000000-0005-0000-0000-0000D7010000}"/>
    <cellStyle name="Pourcentage 2 4 2" xfId="147" xr:uid="{00000000-0005-0000-0000-0000D8010000}"/>
    <cellStyle name="Pourcentage 2 4 2 2" xfId="493" xr:uid="{00000000-0005-0000-0000-0000D9010000}"/>
    <cellStyle name="Pourcentage 2 4 2 2 2" xfId="494" xr:uid="{00000000-0005-0000-0000-0000DA010000}"/>
    <cellStyle name="Pourcentage 2 4 2 3" xfId="495" xr:uid="{00000000-0005-0000-0000-0000DB010000}"/>
    <cellStyle name="Pourcentage 2 4 3" xfId="496" xr:uid="{00000000-0005-0000-0000-0000DC010000}"/>
    <cellStyle name="Pourcentage 2 4 3 2" xfId="497" xr:uid="{00000000-0005-0000-0000-0000DD010000}"/>
    <cellStyle name="Pourcentage 2 4 4" xfId="498" xr:uid="{00000000-0005-0000-0000-0000DE010000}"/>
    <cellStyle name="Pourcentage 2 5" xfId="71" xr:uid="{00000000-0005-0000-0000-0000DF010000}"/>
    <cellStyle name="Pourcentage 2 5 2" xfId="128" xr:uid="{00000000-0005-0000-0000-0000E0010000}"/>
    <cellStyle name="Pourcentage 2 5 2 2" xfId="499" xr:uid="{00000000-0005-0000-0000-0000E1010000}"/>
    <cellStyle name="Pourcentage 2 5 2 2 2" xfId="500" xr:uid="{00000000-0005-0000-0000-0000E2010000}"/>
    <cellStyle name="Pourcentage 2 5 2 3" xfId="501" xr:uid="{00000000-0005-0000-0000-0000E3010000}"/>
    <cellStyle name="Pourcentage 2 5 3" xfId="502" xr:uid="{00000000-0005-0000-0000-0000E4010000}"/>
    <cellStyle name="Pourcentage 2 5 3 2" xfId="503" xr:uid="{00000000-0005-0000-0000-0000E5010000}"/>
    <cellStyle name="Pourcentage 2 5 4" xfId="504" xr:uid="{00000000-0005-0000-0000-0000E6010000}"/>
    <cellStyle name="Pourcentage 2 6" xfId="109" xr:uid="{00000000-0005-0000-0000-0000E7010000}"/>
    <cellStyle name="Pourcentage 2 6 2" xfId="505" xr:uid="{00000000-0005-0000-0000-0000E8010000}"/>
    <cellStyle name="Pourcentage 2 6 2 2" xfId="506" xr:uid="{00000000-0005-0000-0000-0000E9010000}"/>
    <cellStyle name="Pourcentage 2 6 3" xfId="507" xr:uid="{00000000-0005-0000-0000-0000EA010000}"/>
    <cellStyle name="Pourcentage 2 7" xfId="508" xr:uid="{00000000-0005-0000-0000-0000EB010000}"/>
    <cellStyle name="Pourcentage 2 7 2" xfId="509" xr:uid="{00000000-0005-0000-0000-0000EC010000}"/>
    <cellStyle name="Pourcentage 2 8" xfId="510" xr:uid="{00000000-0005-0000-0000-0000ED010000}"/>
    <cellStyle name="Pourcentage 3" xfId="55" xr:uid="{00000000-0005-0000-0000-0000EE010000}"/>
    <cellStyle name="Pourcentage 3 2" xfId="64" xr:uid="{00000000-0005-0000-0000-0000EF010000}"/>
    <cellStyle name="Pourcentage 3 2 2" xfId="102" xr:uid="{00000000-0005-0000-0000-0000F0010000}"/>
    <cellStyle name="Pourcentage 3 2 2 2" xfId="159" xr:uid="{00000000-0005-0000-0000-0000F1010000}"/>
    <cellStyle name="Pourcentage 3 2 2 2 2" xfId="511" xr:uid="{00000000-0005-0000-0000-0000F2010000}"/>
    <cellStyle name="Pourcentage 3 2 2 2 2 2" xfId="512" xr:uid="{00000000-0005-0000-0000-0000F3010000}"/>
    <cellStyle name="Pourcentage 3 2 2 2 3" xfId="513" xr:uid="{00000000-0005-0000-0000-0000F4010000}"/>
    <cellStyle name="Pourcentage 3 2 2 3" xfId="514" xr:uid="{00000000-0005-0000-0000-0000F5010000}"/>
    <cellStyle name="Pourcentage 3 2 2 3 2" xfId="515" xr:uid="{00000000-0005-0000-0000-0000F6010000}"/>
    <cellStyle name="Pourcentage 3 2 2 4" xfId="516" xr:uid="{00000000-0005-0000-0000-0000F7010000}"/>
    <cellStyle name="Pourcentage 3 2 3" xfId="83" xr:uid="{00000000-0005-0000-0000-0000F8010000}"/>
    <cellStyle name="Pourcentage 3 2 3 2" xfId="140" xr:uid="{00000000-0005-0000-0000-0000F9010000}"/>
    <cellStyle name="Pourcentage 3 2 3 2 2" xfId="517" xr:uid="{00000000-0005-0000-0000-0000FA010000}"/>
    <cellStyle name="Pourcentage 3 2 3 2 2 2" xfId="518" xr:uid="{00000000-0005-0000-0000-0000FB010000}"/>
    <cellStyle name="Pourcentage 3 2 3 2 3" xfId="519" xr:uid="{00000000-0005-0000-0000-0000FC010000}"/>
    <cellStyle name="Pourcentage 3 2 3 3" xfId="520" xr:uid="{00000000-0005-0000-0000-0000FD010000}"/>
    <cellStyle name="Pourcentage 3 2 3 3 2" xfId="521" xr:uid="{00000000-0005-0000-0000-0000FE010000}"/>
    <cellStyle name="Pourcentage 3 2 3 4" xfId="522" xr:uid="{00000000-0005-0000-0000-0000FF010000}"/>
    <cellStyle name="Pourcentage 3 2 4" xfId="121" xr:uid="{00000000-0005-0000-0000-000000020000}"/>
    <cellStyle name="Pourcentage 3 2 4 2" xfId="523" xr:uid="{00000000-0005-0000-0000-000001020000}"/>
    <cellStyle name="Pourcentage 3 2 4 2 2" xfId="524" xr:uid="{00000000-0005-0000-0000-000002020000}"/>
    <cellStyle name="Pourcentage 3 2 4 3" xfId="525" xr:uid="{00000000-0005-0000-0000-000003020000}"/>
    <cellStyle name="Pourcentage 3 2 5" xfId="526" xr:uid="{00000000-0005-0000-0000-000004020000}"/>
    <cellStyle name="Pourcentage 3 2 5 2" xfId="527" xr:uid="{00000000-0005-0000-0000-000005020000}"/>
    <cellStyle name="Pourcentage 3 2 6" xfId="528" xr:uid="{00000000-0005-0000-0000-000006020000}"/>
    <cellStyle name="Pourcentage 3 3" xfId="94" xr:uid="{00000000-0005-0000-0000-000007020000}"/>
    <cellStyle name="Pourcentage 3 3 2" xfId="151" xr:uid="{00000000-0005-0000-0000-000008020000}"/>
    <cellStyle name="Pourcentage 3 3 2 2" xfId="529" xr:uid="{00000000-0005-0000-0000-000009020000}"/>
    <cellStyle name="Pourcentage 3 3 2 2 2" xfId="530" xr:uid="{00000000-0005-0000-0000-00000A020000}"/>
    <cellStyle name="Pourcentage 3 3 2 3" xfId="531" xr:uid="{00000000-0005-0000-0000-00000B020000}"/>
    <cellStyle name="Pourcentage 3 3 3" xfId="532" xr:uid="{00000000-0005-0000-0000-00000C020000}"/>
    <cellStyle name="Pourcentage 3 3 3 2" xfId="533" xr:uid="{00000000-0005-0000-0000-00000D020000}"/>
    <cellStyle name="Pourcentage 3 3 4" xfId="534" xr:uid="{00000000-0005-0000-0000-00000E020000}"/>
    <cellStyle name="Pourcentage 3 4" xfId="75" xr:uid="{00000000-0005-0000-0000-00000F020000}"/>
    <cellStyle name="Pourcentage 3 4 2" xfId="132" xr:uid="{00000000-0005-0000-0000-000010020000}"/>
    <cellStyle name="Pourcentage 3 4 2 2" xfId="535" xr:uid="{00000000-0005-0000-0000-000011020000}"/>
    <cellStyle name="Pourcentage 3 4 2 2 2" xfId="536" xr:uid="{00000000-0005-0000-0000-000012020000}"/>
    <cellStyle name="Pourcentage 3 4 2 3" xfId="537" xr:uid="{00000000-0005-0000-0000-000013020000}"/>
    <cellStyle name="Pourcentage 3 4 3" xfId="538" xr:uid="{00000000-0005-0000-0000-000014020000}"/>
    <cellStyle name="Pourcentage 3 4 3 2" xfId="539" xr:uid="{00000000-0005-0000-0000-000015020000}"/>
    <cellStyle name="Pourcentage 3 4 4" xfId="540" xr:uid="{00000000-0005-0000-0000-000016020000}"/>
    <cellStyle name="Pourcentage 3 5" xfId="113" xr:uid="{00000000-0005-0000-0000-000017020000}"/>
    <cellStyle name="Pourcentage 3 5 2" xfId="541" xr:uid="{00000000-0005-0000-0000-000018020000}"/>
    <cellStyle name="Pourcentage 3 5 2 2" xfId="542" xr:uid="{00000000-0005-0000-0000-000019020000}"/>
    <cellStyle name="Pourcentage 3 5 3" xfId="543" xr:uid="{00000000-0005-0000-0000-00001A020000}"/>
    <cellStyle name="Pourcentage 3 6" xfId="544" xr:uid="{00000000-0005-0000-0000-00001B020000}"/>
    <cellStyle name="Pourcentage 3 6 2" xfId="545" xr:uid="{00000000-0005-0000-0000-00001C020000}"/>
    <cellStyle name="Pourcentage 3 7" xfId="546" xr:uid="{00000000-0005-0000-0000-00001D020000}"/>
    <cellStyle name="Pourcentage 4" xfId="68" xr:uid="{00000000-0005-0000-0000-00001E020000}"/>
    <cellStyle name="Pourcentage 4 2" xfId="106" xr:uid="{00000000-0005-0000-0000-00001F020000}"/>
    <cellStyle name="Pourcentage 4 2 2" xfId="163" xr:uid="{00000000-0005-0000-0000-000020020000}"/>
    <cellStyle name="Pourcentage 4 2 2 2" xfId="547" xr:uid="{00000000-0005-0000-0000-000021020000}"/>
    <cellStyle name="Pourcentage 4 2 2 2 2" xfId="548" xr:uid="{00000000-0005-0000-0000-000022020000}"/>
    <cellStyle name="Pourcentage 4 2 2 3" xfId="549" xr:uid="{00000000-0005-0000-0000-000023020000}"/>
    <cellStyle name="Pourcentage 4 2 3" xfId="550" xr:uid="{00000000-0005-0000-0000-000024020000}"/>
    <cellStyle name="Pourcentage 4 2 3 2" xfId="551" xr:uid="{00000000-0005-0000-0000-000025020000}"/>
    <cellStyle name="Pourcentage 4 2 4" xfId="552" xr:uid="{00000000-0005-0000-0000-000026020000}"/>
    <cellStyle name="Pourcentage 4 3" xfId="87" xr:uid="{00000000-0005-0000-0000-000027020000}"/>
    <cellStyle name="Pourcentage 4 3 2" xfId="144" xr:uid="{00000000-0005-0000-0000-000028020000}"/>
    <cellStyle name="Pourcentage 4 3 2 2" xfId="553" xr:uid="{00000000-0005-0000-0000-000029020000}"/>
    <cellStyle name="Pourcentage 4 3 2 2 2" xfId="554" xr:uid="{00000000-0005-0000-0000-00002A020000}"/>
    <cellStyle name="Pourcentage 4 3 2 3" xfId="555" xr:uid="{00000000-0005-0000-0000-00002B020000}"/>
    <cellStyle name="Pourcentage 4 3 3" xfId="556" xr:uid="{00000000-0005-0000-0000-00002C020000}"/>
    <cellStyle name="Pourcentage 4 3 3 2" xfId="557" xr:uid="{00000000-0005-0000-0000-00002D020000}"/>
    <cellStyle name="Pourcentage 4 3 4" xfId="558" xr:uid="{00000000-0005-0000-0000-00002E020000}"/>
    <cellStyle name="Pourcentage 4 4" xfId="125" xr:uid="{00000000-0005-0000-0000-00002F020000}"/>
    <cellStyle name="Pourcentage 4 4 2" xfId="559" xr:uid="{00000000-0005-0000-0000-000030020000}"/>
    <cellStyle name="Pourcentage 4 4 2 2" xfId="560" xr:uid="{00000000-0005-0000-0000-000031020000}"/>
    <cellStyle name="Pourcentage 4 4 3" xfId="561" xr:uid="{00000000-0005-0000-0000-000032020000}"/>
    <cellStyle name="Pourcentage 4 5" xfId="562" xr:uid="{00000000-0005-0000-0000-000033020000}"/>
    <cellStyle name="Pourcentage 4 5 2" xfId="563" xr:uid="{00000000-0005-0000-0000-000034020000}"/>
    <cellStyle name="Pourcentage 4 6" xfId="564" xr:uid="{00000000-0005-0000-0000-000035020000}"/>
    <cellStyle name="Pourcentage 5" xfId="565" xr:uid="{00000000-0005-0000-0000-000036020000}"/>
    <cellStyle name="Pourcentage 5 2" xfId="566" xr:uid="{00000000-0005-0000-0000-000037020000}"/>
    <cellStyle name="Pourcentage 6" xfId="567" xr:uid="{00000000-0005-0000-0000-000038020000}"/>
    <cellStyle name="Pourcentage 6 2" xfId="568" xr:uid="{00000000-0005-0000-0000-000039020000}"/>
    <cellStyle name="Pourcentage 6 3" xfId="573" xr:uid="{63A0D125-02C9-4338-81D5-5845295D1FCD}"/>
    <cellStyle name="Pourcentage 7" xfId="569" xr:uid="{00000000-0005-0000-0000-00003A020000}"/>
    <cellStyle name="Pourcentage 8" xfId="575" xr:uid="{DA4A4A74-35B5-409C-8A92-00975C96ACED}"/>
    <cellStyle name="Title" xfId="43" xr:uid="{00000000-0005-0000-0000-00003B020000}"/>
    <cellStyle name="Total" xfId="44" builtinId="25" customBuiltin="1"/>
    <cellStyle name="Total 2" xfId="570" xr:uid="{00000000-0005-0000-0000-00003D020000}"/>
    <cellStyle name="Warning Text" xfId="45" xr:uid="{00000000-0005-0000-0000-00003E02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mruColors>
      <color rgb="FFEE2737"/>
      <color rgb="FF3F2A56"/>
      <color rgb="FF4EC5E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47624</xdr:colOff>
      <xdr:row>0</xdr:row>
      <xdr:rowOff>38100</xdr:rowOff>
    </xdr:from>
    <xdr:to>
      <xdr:col>2</xdr:col>
      <xdr:colOff>1136991</xdr:colOff>
      <xdr:row>2</xdr:row>
      <xdr:rowOff>38100</xdr:rowOff>
    </xdr:to>
    <xdr:pic>
      <xdr:nvPicPr>
        <xdr:cNvPr id="7" name="Image 6">
          <a:extLst>
            <a:ext uri="{FF2B5EF4-FFF2-40B4-BE49-F238E27FC236}">
              <a16:creationId xmlns:a16="http://schemas.microsoft.com/office/drawing/2014/main" id="{00000000-0008-0000-25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4" y="38100"/>
          <a:ext cx="5623267" cy="361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400050</xdr:colOff>
      <xdr:row>42</xdr:row>
      <xdr:rowOff>38100</xdr:rowOff>
    </xdr:from>
    <xdr:to>
      <xdr:col>19</xdr:col>
      <xdr:colOff>371475</xdr:colOff>
      <xdr:row>42</xdr:row>
      <xdr:rowOff>38100</xdr:rowOff>
    </xdr:to>
    <xdr:cxnSp macro="">
      <xdr:nvCxnSpPr>
        <xdr:cNvPr id="6" name="Connecteur droit 5">
          <a:extLst>
            <a:ext uri="{FF2B5EF4-FFF2-40B4-BE49-F238E27FC236}">
              <a16:creationId xmlns:a16="http://schemas.microsoft.com/office/drawing/2014/main" id="{00000000-0008-0000-2800-000006000000}"/>
            </a:ext>
          </a:extLst>
        </xdr:cNvPr>
        <xdr:cNvCxnSpPr/>
      </xdr:nvCxnSpPr>
      <xdr:spPr>
        <a:xfrm>
          <a:off x="5581650" y="6867525"/>
          <a:ext cx="8820150" cy="0"/>
        </a:xfrm>
        <a:prstGeom prst="line">
          <a:avLst/>
        </a:prstGeom>
        <a:ln w="19050">
          <a:solidFill>
            <a:srgbClr val="EE2737"/>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381000</xdr:colOff>
      <xdr:row>31</xdr:row>
      <xdr:rowOff>76200</xdr:rowOff>
    </xdr:from>
    <xdr:to>
      <xdr:col>8</xdr:col>
      <xdr:colOff>381000</xdr:colOff>
      <xdr:row>42</xdr:row>
      <xdr:rowOff>38100</xdr:rowOff>
    </xdr:to>
    <xdr:cxnSp macro="">
      <xdr:nvCxnSpPr>
        <xdr:cNvPr id="11" name="Connecteur droit avec flèche 10">
          <a:extLst>
            <a:ext uri="{FF2B5EF4-FFF2-40B4-BE49-F238E27FC236}">
              <a16:creationId xmlns:a16="http://schemas.microsoft.com/office/drawing/2014/main" id="{00000000-0008-0000-2800-00000B000000}"/>
            </a:ext>
          </a:extLst>
        </xdr:cNvPr>
        <xdr:cNvCxnSpPr/>
      </xdr:nvCxnSpPr>
      <xdr:spPr>
        <a:xfrm flipV="1">
          <a:off x="5562600" y="6419850"/>
          <a:ext cx="0" cy="447675"/>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381000</xdr:colOff>
      <xdr:row>31</xdr:row>
      <xdr:rowOff>76200</xdr:rowOff>
    </xdr:from>
    <xdr:to>
      <xdr:col>19</xdr:col>
      <xdr:colOff>381000</xdr:colOff>
      <xdr:row>42</xdr:row>
      <xdr:rowOff>38100</xdr:rowOff>
    </xdr:to>
    <xdr:cxnSp macro="">
      <xdr:nvCxnSpPr>
        <xdr:cNvPr id="14" name="Connecteur droit avec flèche 13">
          <a:extLst>
            <a:ext uri="{FF2B5EF4-FFF2-40B4-BE49-F238E27FC236}">
              <a16:creationId xmlns:a16="http://schemas.microsoft.com/office/drawing/2014/main" id="{00000000-0008-0000-2800-00000E000000}"/>
            </a:ext>
          </a:extLst>
        </xdr:cNvPr>
        <xdr:cNvCxnSpPr/>
      </xdr:nvCxnSpPr>
      <xdr:spPr>
        <a:xfrm flipV="1">
          <a:off x="14411325" y="6419850"/>
          <a:ext cx="0" cy="447675"/>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Escient">
  <a:themeElements>
    <a:clrScheme name="Escient">
      <a:dk1>
        <a:srgbClr val="000000"/>
      </a:dk1>
      <a:lt1>
        <a:srgbClr val="3F3F3F"/>
      </a:lt1>
      <a:dk2>
        <a:srgbClr val="4EC5E0"/>
      </a:dk2>
      <a:lt2>
        <a:srgbClr val="3F2A56"/>
      </a:lt2>
      <a:accent1>
        <a:srgbClr val="EE2737"/>
      </a:accent1>
      <a:accent2>
        <a:srgbClr val="D3D3D3"/>
      </a:accent2>
      <a:accent3>
        <a:srgbClr val="FFF6F2"/>
      </a:accent3>
      <a:accent4>
        <a:srgbClr val="008000"/>
      </a:accent4>
      <a:accent5>
        <a:srgbClr val="FFFFFF"/>
      </a:accent5>
      <a:accent6>
        <a:srgbClr val="4169E1"/>
      </a:accent6>
      <a:hlink>
        <a:srgbClr val="0563C1"/>
      </a:hlink>
      <a:folHlink>
        <a:srgbClr val="954F72"/>
      </a:folHlink>
    </a:clrScheme>
    <a:fontScheme name="Brin">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Brin">
      <a:fillStyleLst>
        <a:solidFill>
          <a:schemeClr val="phClr"/>
        </a:solidFill>
        <a:solidFill>
          <a:schemeClr val="phClr">
            <a:tint val="70000"/>
            <a:lumMod val="104000"/>
          </a:schemeClr>
        </a:solidFill>
        <a:gradFill rotWithShape="1">
          <a:gsLst>
            <a:gs pos="0">
              <a:schemeClr val="phClr">
                <a:tint val="96000"/>
                <a:lumMod val="104000"/>
              </a:schemeClr>
            </a:gs>
            <a:gs pos="100000">
              <a:schemeClr val="phClr">
                <a:shade val="98000"/>
                <a:lumMod val="94000"/>
              </a:schemeClr>
            </a:gs>
          </a:gsLst>
          <a:lin ang="5400000" scaled="0"/>
        </a:gradFill>
      </a:fillStyleLst>
      <a:lnStyleLst>
        <a:ln w="9525" cap="rnd" cmpd="sng" algn="ctr">
          <a:solidFill>
            <a:schemeClr val="phClr">
              <a:shade val="90000"/>
            </a:schemeClr>
          </a:solidFill>
          <a:prstDash val="solid"/>
        </a:ln>
        <a:ln w="15875" cap="rnd" cmpd="sng" algn="ctr">
          <a:solidFill>
            <a:schemeClr val="phClr"/>
          </a:solidFill>
          <a:prstDash val="solid"/>
        </a:ln>
        <a:ln w="22225" cap="rnd" cmpd="sng" algn="ctr">
          <a:solidFill>
            <a:schemeClr val="phClr"/>
          </a:solidFill>
          <a:prstDash val="solid"/>
        </a:ln>
      </a:lnStyleLst>
      <a:effectStyleLst>
        <a:effectStyle>
          <a:effectLst/>
        </a:effectStyle>
        <a:effectStyle>
          <a:effectLst>
            <a:outerShdw blurRad="38100" dist="25400" dir="5400000" rotWithShape="0">
              <a:srgbClr val="000000">
                <a:alpha val="25000"/>
              </a:srgbClr>
            </a:outerShdw>
          </a:effectLst>
        </a:effectStyle>
        <a:effectStyle>
          <a:effectLst>
            <a:outerShdw blurRad="50800" dist="38100" dir="5400000" rotWithShape="0">
              <a:srgbClr val="000000">
                <a:alpha val="60000"/>
              </a:srgbClr>
            </a:outerShdw>
          </a:effectLst>
        </a:effectStyle>
      </a:effectStyleLst>
      <a:bgFillStyleLst>
        <a:solidFill>
          <a:schemeClr val="phClr"/>
        </a:solidFill>
        <a:gradFill rotWithShape="1">
          <a:gsLst>
            <a:gs pos="0">
              <a:schemeClr val="phClr">
                <a:tint val="90000"/>
                <a:lumMod val="120000"/>
              </a:schemeClr>
            </a:gs>
            <a:gs pos="100000">
              <a:schemeClr val="phClr">
                <a:shade val="98000"/>
                <a:satMod val="120000"/>
                <a:lumMod val="98000"/>
              </a:schemeClr>
            </a:gs>
          </a:gsLst>
          <a:lin ang="5400000" scaled="0"/>
        </a:gradFill>
        <a:gradFill rotWithShape="1">
          <a:gsLst>
            <a:gs pos="0">
              <a:schemeClr val="phClr">
                <a:tint val="90000"/>
                <a:satMod val="92000"/>
                <a:lumMod val="120000"/>
              </a:schemeClr>
            </a:gs>
            <a:gs pos="100000">
              <a:schemeClr val="phClr">
                <a:shade val="98000"/>
                <a:satMod val="120000"/>
                <a:lumMod val="98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Escient" id="{F9A8436D-1D4F-4E21-8271-389739AF63B2}" vid="{A86B54A3-7AAD-4D9A-941A-1CC4EA5994C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BEFA9-CBE2-4209-AF51-5D06E67812DD}">
  <dimension ref="A3:C39"/>
  <sheetViews>
    <sheetView tabSelected="1" workbookViewId="0">
      <selection activeCell="A13" sqref="A13:C15"/>
    </sheetView>
  </sheetViews>
  <sheetFormatPr baseColWidth="10" defaultColWidth="14.6640625" defaultRowHeight="13.8" x14ac:dyDescent="0.25"/>
  <cols>
    <col min="1" max="1" width="10.33203125" style="115" customWidth="1"/>
    <col min="2" max="2" width="69" style="115" customWidth="1"/>
    <col min="3" max="3" width="21" style="115" customWidth="1"/>
    <col min="4" max="16384" width="14.6640625" style="115"/>
  </cols>
  <sheetData>
    <row r="3" spans="1:3" x14ac:dyDescent="0.25">
      <c r="A3" s="206"/>
      <c r="B3" s="206"/>
    </row>
    <row r="4" spans="1:3" x14ac:dyDescent="0.25">
      <c r="A4" s="116"/>
      <c r="B4" s="116"/>
    </row>
    <row r="5" spans="1:3" ht="15.6" x14ac:dyDescent="0.3">
      <c r="A5" s="209" t="s">
        <v>105</v>
      </c>
      <c r="B5" s="209"/>
      <c r="C5" s="209"/>
    </row>
    <row r="6" spans="1:3" x14ac:dyDescent="0.25">
      <c r="A6" s="117"/>
      <c r="B6" s="117"/>
      <c r="C6" s="117"/>
    </row>
    <row r="7" spans="1:3" x14ac:dyDescent="0.25">
      <c r="A7" s="207" t="s">
        <v>128</v>
      </c>
      <c r="B7" s="207"/>
      <c r="C7" s="207"/>
    </row>
    <row r="8" spans="1:3" ht="10.5" customHeight="1" x14ac:dyDescent="0.25">
      <c r="A8" s="118"/>
      <c r="B8" s="118"/>
      <c r="C8" s="118"/>
    </row>
    <row r="9" spans="1:3" ht="14.25" customHeight="1" x14ac:dyDescent="0.25">
      <c r="A9" s="208" t="s">
        <v>127</v>
      </c>
      <c r="B9" s="208"/>
      <c r="C9" s="208"/>
    </row>
    <row r="10" spans="1:3" x14ac:dyDescent="0.25">
      <c r="A10" s="208"/>
      <c r="B10" s="208"/>
      <c r="C10" s="208"/>
    </row>
    <row r="11" spans="1:3" x14ac:dyDescent="0.25">
      <c r="A11" s="208"/>
      <c r="B11" s="208"/>
      <c r="C11" s="208"/>
    </row>
    <row r="12" spans="1:3" ht="10.5" customHeight="1" x14ac:dyDescent="0.25">
      <c r="A12" s="119"/>
      <c r="B12" s="119"/>
      <c r="C12" s="119"/>
    </row>
    <row r="13" spans="1:3" x14ac:dyDescent="0.25">
      <c r="A13" s="208" t="s">
        <v>129</v>
      </c>
      <c r="B13" s="208"/>
      <c r="C13" s="208"/>
    </row>
    <row r="14" spans="1:3" x14ac:dyDescent="0.25">
      <c r="A14" s="208"/>
      <c r="B14" s="208"/>
      <c r="C14" s="208"/>
    </row>
    <row r="15" spans="1:3" ht="21.75" customHeight="1" x14ac:dyDescent="0.25">
      <c r="A15" s="208"/>
      <c r="B15" s="208"/>
      <c r="C15" s="208"/>
    </row>
    <row r="16" spans="1:3" ht="44.25" customHeight="1" x14ac:dyDescent="0.25">
      <c r="A16" s="208" t="s">
        <v>130</v>
      </c>
      <c r="B16" s="208"/>
      <c r="C16" s="208"/>
    </row>
    <row r="17" spans="1:3" ht="10.5" customHeight="1" x14ac:dyDescent="0.25">
      <c r="A17" s="120"/>
      <c r="B17" s="120"/>
      <c r="C17" s="120"/>
    </row>
    <row r="18" spans="1:3" ht="14.25" customHeight="1" x14ac:dyDescent="0.25">
      <c r="A18" s="212" t="s">
        <v>131</v>
      </c>
      <c r="B18" s="212"/>
      <c r="C18" s="212"/>
    </row>
    <row r="19" spans="1:3" ht="15" customHeight="1" x14ac:dyDescent="0.25">
      <c r="A19" s="212"/>
      <c r="B19" s="212"/>
      <c r="C19" s="212"/>
    </row>
    <row r="20" spans="1:3" ht="15" customHeight="1" x14ac:dyDescent="0.25">
      <c r="A20" s="212"/>
      <c r="B20" s="212"/>
      <c r="C20" s="212"/>
    </row>
    <row r="21" spans="1:3" ht="15" customHeight="1" x14ac:dyDescent="0.25">
      <c r="A21" s="212"/>
      <c r="B21" s="212"/>
      <c r="C21" s="212"/>
    </row>
    <row r="22" spans="1:3" ht="15" customHeight="1" x14ac:dyDescent="0.25">
      <c r="A22" s="212"/>
      <c r="B22" s="212"/>
      <c r="C22" s="212"/>
    </row>
    <row r="23" spans="1:3" ht="6" customHeight="1" x14ac:dyDescent="0.25">
      <c r="A23" s="212"/>
      <c r="B23" s="212"/>
      <c r="C23" s="212"/>
    </row>
    <row r="24" spans="1:3" ht="10.5" customHeight="1" x14ac:dyDescent="0.25">
      <c r="A24" s="205"/>
      <c r="B24" s="121"/>
      <c r="C24" s="121"/>
    </row>
    <row r="25" spans="1:3" x14ac:dyDescent="0.25">
      <c r="A25" s="207" t="s">
        <v>119</v>
      </c>
      <c r="B25" s="207"/>
      <c r="C25" s="207"/>
    </row>
    <row r="26" spans="1:3" ht="10.5" customHeight="1" x14ac:dyDescent="0.25"/>
    <row r="27" spans="1:3" ht="57" customHeight="1" x14ac:dyDescent="0.25">
      <c r="A27" s="208" t="s">
        <v>132</v>
      </c>
      <c r="B27" s="208"/>
      <c r="C27" s="208"/>
    </row>
    <row r="28" spans="1:3" ht="10.5" customHeight="1" x14ac:dyDescent="0.25"/>
    <row r="29" spans="1:3" x14ac:dyDescent="0.25">
      <c r="A29" s="207" t="s">
        <v>133</v>
      </c>
      <c r="B29" s="207"/>
      <c r="C29" s="207"/>
    </row>
    <row r="30" spans="1:3" ht="10.5" customHeight="1" x14ac:dyDescent="0.25">
      <c r="A30" s="118"/>
      <c r="B30" s="118"/>
      <c r="C30" s="118"/>
    </row>
    <row r="31" spans="1:3" ht="29.25" customHeight="1" x14ac:dyDescent="0.25">
      <c r="A31" s="211" t="s">
        <v>117</v>
      </c>
      <c r="B31" s="211"/>
      <c r="C31" s="211"/>
    </row>
    <row r="32" spans="1:3" ht="10.5" customHeight="1" x14ac:dyDescent="0.25">
      <c r="A32" s="118"/>
      <c r="B32" s="118"/>
      <c r="C32" s="118"/>
    </row>
    <row r="33" spans="1:3" ht="30" customHeight="1" x14ac:dyDescent="0.25">
      <c r="A33" s="211" t="s">
        <v>120</v>
      </c>
      <c r="B33" s="211"/>
      <c r="C33" s="211"/>
    </row>
    <row r="34" spans="1:3" ht="10.5" customHeight="1" x14ac:dyDescent="0.25">
      <c r="A34" s="118"/>
      <c r="B34" s="118"/>
      <c r="C34" s="118"/>
    </row>
    <row r="35" spans="1:3" x14ac:dyDescent="0.25">
      <c r="A35" s="207" t="s">
        <v>111</v>
      </c>
      <c r="B35" s="207"/>
      <c r="C35" s="207"/>
    </row>
    <row r="36" spans="1:3" ht="10.5" customHeight="1" x14ac:dyDescent="0.25">
      <c r="A36" s="210"/>
      <c r="B36" s="206"/>
      <c r="C36" s="206"/>
    </row>
    <row r="37" spans="1:3" ht="31.5" customHeight="1" x14ac:dyDescent="0.25">
      <c r="A37" s="208" t="s">
        <v>122</v>
      </c>
      <c r="B37" s="208"/>
      <c r="C37" s="208"/>
    </row>
    <row r="38" spans="1:3" ht="10.5" customHeight="1" x14ac:dyDescent="0.25"/>
    <row r="39" spans="1:3" ht="42.75" customHeight="1" x14ac:dyDescent="0.25">
      <c r="A39" s="208" t="s">
        <v>121</v>
      </c>
      <c r="B39" s="208"/>
      <c r="C39" s="208"/>
    </row>
  </sheetData>
  <sheetProtection algorithmName="SHA-512" hashValue="k14su0i5mMbrd4U6OW1QYS+sQYiTbglnB+Cl6q8B5CCDPV3ISOUZ+unEltoiTlP7WMRKya5kPUdBBgYpY34hOA==" saltValue="fh0F4nPuLZ/l73sYvTvpJA==" spinCount="100000" sheet="1" formatCells="0" formatColumns="0" formatRows="0" insertColumns="0" insertRows="0" insertHyperlinks="0" deleteColumns="0" deleteRows="0" sort="0" autoFilter="0" pivotTables="0"/>
  <mergeCells count="16">
    <mergeCell ref="A36:C36"/>
    <mergeCell ref="A39:C39"/>
    <mergeCell ref="A37:C37"/>
    <mergeCell ref="A7:C7"/>
    <mergeCell ref="A13:C15"/>
    <mergeCell ref="A29:C29"/>
    <mergeCell ref="A35:C35"/>
    <mergeCell ref="A31:C31"/>
    <mergeCell ref="A33:C33"/>
    <mergeCell ref="A18:C23"/>
    <mergeCell ref="A3:B3"/>
    <mergeCell ref="A25:C25"/>
    <mergeCell ref="A27:C27"/>
    <mergeCell ref="A9:C11"/>
    <mergeCell ref="A16:C16"/>
    <mergeCell ref="A5:C5"/>
  </mergeCells>
  <pageMargins left="0.59055118110236227" right="0.59055118110236227" top="0.6692913385826772" bottom="0.6692913385826772" header="0.31496062992125984" footer="0.31496062992125984"/>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CB5A7-2185-4D03-830B-61DA30DB685C}">
  <sheetPr codeName="Feuil24">
    <pageSetUpPr fitToPage="1"/>
  </sheetPr>
  <dimension ref="A1:BN148"/>
  <sheetViews>
    <sheetView zoomScaleNormal="100" workbookViewId="0">
      <selection activeCell="I68" sqref="I68"/>
    </sheetView>
  </sheetViews>
  <sheetFormatPr baseColWidth="10" defaultColWidth="12" defaultRowHeight="13.5" customHeight="1" x14ac:dyDescent="0.25"/>
  <cols>
    <col min="1" max="1" width="1.77734375" style="21" customWidth="1"/>
    <col min="2" max="2" width="3" style="21" customWidth="1"/>
    <col min="3" max="3" width="52.6640625" style="21" customWidth="1"/>
    <col min="4" max="4" width="5.44140625" style="21" customWidth="1"/>
    <col min="5" max="5" width="1.77734375" style="41" customWidth="1"/>
    <col min="6" max="6" width="14.44140625" style="21" bestFit="1" customWidth="1"/>
    <col min="7" max="7" width="8.33203125" style="21" customWidth="1"/>
    <col min="8" max="8" width="1.77734375" style="22" customWidth="1"/>
    <col min="9" max="9" width="14.77734375" style="21" customWidth="1" collapsed="1"/>
    <col min="10" max="10" width="8.33203125" style="21" bestFit="1" customWidth="1"/>
    <col min="11" max="11" width="1.77734375" style="22" customWidth="1"/>
    <col min="12" max="12" width="14.77734375" style="21" customWidth="1" collapsed="1"/>
    <col min="13" max="13" width="8.33203125" style="21" bestFit="1" customWidth="1"/>
    <col min="14" max="14" width="1.77734375" style="21" customWidth="1"/>
    <col min="15" max="15" width="14.77734375" style="21" customWidth="1"/>
    <col min="16" max="16" width="8.33203125" style="21" bestFit="1" customWidth="1"/>
    <col min="17" max="17" width="2.6640625" style="20" customWidth="1"/>
    <col min="18" max="18" width="3.6640625" style="28" customWidth="1"/>
    <col min="19" max="19" width="12" style="105"/>
    <col min="20" max="66" width="12" style="20"/>
    <col min="67" max="16384" width="12" style="21"/>
  </cols>
  <sheetData>
    <row r="1" spans="1:66" s="14" customFormat="1" ht="13.8" x14ac:dyDescent="0.25">
      <c r="A1" s="10"/>
      <c r="B1" s="113" t="s">
        <v>118</v>
      </c>
      <c r="C1" s="113"/>
      <c r="D1" s="9"/>
      <c r="E1" s="9"/>
      <c r="F1" s="10"/>
      <c r="G1" s="10"/>
      <c r="H1" s="11"/>
      <c r="I1" s="10"/>
      <c r="J1" s="10"/>
      <c r="K1" s="11"/>
      <c r="L1" s="10"/>
      <c r="M1" s="10"/>
      <c r="N1" s="10"/>
      <c r="O1" s="10"/>
      <c r="P1" s="10"/>
      <c r="Q1" s="10"/>
      <c r="R1" s="13"/>
      <c r="S1" s="106"/>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row>
    <row r="2" spans="1:66" s="14" customFormat="1" ht="13.8" x14ac:dyDescent="0.25">
      <c r="A2" s="10"/>
      <c r="B2" s="15" t="s">
        <v>15</v>
      </c>
      <c r="C2" s="16"/>
      <c r="D2" s="16"/>
      <c r="E2" s="16"/>
      <c r="F2" s="10"/>
      <c r="G2" s="10"/>
      <c r="H2" s="11"/>
      <c r="I2" s="10"/>
      <c r="J2" s="10"/>
      <c r="K2" s="11"/>
      <c r="L2" s="10"/>
      <c r="M2" s="10"/>
      <c r="N2" s="10"/>
      <c r="O2" s="10"/>
      <c r="P2" s="10"/>
      <c r="Q2" s="10"/>
      <c r="R2" s="13"/>
      <c r="S2" s="106"/>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row>
    <row r="3" spans="1:66" s="14" customFormat="1" ht="13.8" x14ac:dyDescent="0.25">
      <c r="A3" s="10"/>
      <c r="B3" s="16" t="s">
        <v>85</v>
      </c>
      <c r="C3" s="16"/>
      <c r="D3" s="16"/>
      <c r="E3" s="16"/>
      <c r="F3" s="10"/>
      <c r="G3" s="10"/>
      <c r="H3" s="11"/>
      <c r="I3" s="10"/>
      <c r="J3" s="10"/>
      <c r="K3" s="11"/>
      <c r="L3" s="10"/>
      <c r="M3" s="10"/>
      <c r="N3" s="10"/>
      <c r="O3" s="10"/>
      <c r="P3" s="10"/>
      <c r="Q3" s="11"/>
      <c r="R3" s="12"/>
      <c r="S3" s="106"/>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row>
    <row r="4" spans="1:66" ht="15" customHeight="1" x14ac:dyDescent="0.25">
      <c r="A4" s="25"/>
      <c r="B4" s="17"/>
      <c r="C4" s="17"/>
      <c r="D4" s="17"/>
      <c r="E4" s="17"/>
      <c r="F4" s="18"/>
      <c r="G4" s="18"/>
      <c r="H4" s="18"/>
      <c r="I4" s="18"/>
      <c r="J4" s="18"/>
      <c r="K4" s="18"/>
      <c r="L4" s="18"/>
      <c r="M4" s="17"/>
      <c r="N4" s="17"/>
      <c r="O4" s="17"/>
      <c r="P4" s="17"/>
      <c r="Q4" s="23"/>
      <c r="R4" s="227" t="s">
        <v>90</v>
      </c>
    </row>
    <row r="5" spans="1:66" ht="15" customHeight="1" x14ac:dyDescent="0.25">
      <c r="A5" s="25"/>
      <c r="B5" s="22"/>
      <c r="C5" s="23" t="s">
        <v>41</v>
      </c>
      <c r="D5" s="23"/>
      <c r="E5" s="23"/>
      <c r="F5" s="24"/>
      <c r="G5" s="24"/>
      <c r="H5" s="24"/>
      <c r="I5" s="24"/>
      <c r="J5" s="24"/>
      <c r="K5" s="24"/>
      <c r="L5" s="24"/>
      <c r="M5" s="23"/>
      <c r="N5" s="23"/>
      <c r="O5" s="23"/>
      <c r="P5" s="23"/>
      <c r="Q5" s="25"/>
      <c r="R5" s="227"/>
    </row>
    <row r="6" spans="1:66" ht="15" customHeight="1" x14ac:dyDescent="0.25">
      <c r="A6" s="25"/>
      <c r="B6" s="25"/>
      <c r="C6" s="23"/>
      <c r="D6" s="23"/>
      <c r="E6" s="23"/>
      <c r="F6" s="25"/>
      <c r="G6" s="23"/>
      <c r="H6" s="23"/>
      <c r="I6" s="25"/>
      <c r="J6" s="23"/>
      <c r="K6" s="23"/>
      <c r="L6" s="23"/>
      <c r="M6" s="23"/>
      <c r="N6" s="25"/>
      <c r="O6" s="25"/>
      <c r="P6" s="25"/>
      <c r="Q6" s="25"/>
      <c r="R6" s="227"/>
    </row>
    <row r="7" spans="1:66" ht="25.5" customHeight="1" x14ac:dyDescent="0.25">
      <c r="A7" s="25"/>
      <c r="B7" s="26"/>
      <c r="C7" s="26"/>
      <c r="D7" s="26"/>
      <c r="E7" s="26"/>
      <c r="F7" s="216" t="s">
        <v>49</v>
      </c>
      <c r="G7" s="216"/>
      <c r="H7" s="27"/>
      <c r="I7" s="216">
        <v>2020</v>
      </c>
      <c r="J7" s="216"/>
      <c r="K7" s="27"/>
      <c r="L7" s="216">
        <v>2021</v>
      </c>
      <c r="M7" s="216"/>
      <c r="N7" s="25"/>
      <c r="O7" s="216">
        <v>2022</v>
      </c>
      <c r="P7" s="216"/>
      <c r="Q7" s="25"/>
    </row>
    <row r="8" spans="1:66" s="36" customFormat="1" ht="13.2" x14ac:dyDescent="0.25">
      <c r="A8" s="29"/>
      <c r="B8" s="29"/>
      <c r="C8" s="30"/>
      <c r="D8" s="30"/>
      <c r="E8" s="30"/>
      <c r="F8" s="31"/>
      <c r="G8" s="32" t="s">
        <v>26</v>
      </c>
      <c r="H8" s="33"/>
      <c r="I8" s="217">
        <v>0</v>
      </c>
      <c r="J8" s="217"/>
      <c r="K8" s="34"/>
      <c r="L8" s="217">
        <v>0</v>
      </c>
      <c r="M8" s="217"/>
      <c r="N8" s="29"/>
      <c r="O8" s="217">
        <v>0</v>
      </c>
      <c r="P8" s="217"/>
      <c r="Q8" s="29"/>
      <c r="R8" s="111">
        <v>1</v>
      </c>
      <c r="S8" s="112" t="s">
        <v>98</v>
      </c>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row>
    <row r="9" spans="1:66" s="36" customFormat="1" ht="13.2" x14ac:dyDescent="0.25">
      <c r="A9" s="29"/>
      <c r="B9" s="29"/>
      <c r="C9" s="30"/>
      <c r="D9" s="30"/>
      <c r="E9" s="30"/>
      <c r="F9" s="31"/>
      <c r="G9" s="32" t="s">
        <v>28</v>
      </c>
      <c r="H9" s="33"/>
      <c r="I9" s="217">
        <v>0</v>
      </c>
      <c r="J9" s="217"/>
      <c r="K9" s="34"/>
      <c r="L9" s="217">
        <v>0</v>
      </c>
      <c r="M9" s="217"/>
      <c r="N9" s="29"/>
      <c r="O9" s="217">
        <v>0</v>
      </c>
      <c r="P9" s="217"/>
      <c r="Q9" s="29"/>
      <c r="R9" s="111">
        <v>2</v>
      </c>
      <c r="S9" s="112" t="s">
        <v>99</v>
      </c>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row>
    <row r="10" spans="1:66" s="36" customFormat="1" ht="13.2" x14ac:dyDescent="0.25">
      <c r="A10" s="29"/>
      <c r="B10" s="29"/>
      <c r="C10" s="30"/>
      <c r="D10" s="30"/>
      <c r="E10" s="30"/>
      <c r="F10" s="31"/>
      <c r="G10" s="32" t="s">
        <v>27</v>
      </c>
      <c r="H10" s="33"/>
      <c r="I10" s="213">
        <v>500000</v>
      </c>
      <c r="J10" s="213"/>
      <c r="K10" s="34"/>
      <c r="L10" s="213">
        <v>500000</v>
      </c>
      <c r="M10" s="213"/>
      <c r="N10" s="29"/>
      <c r="O10" s="213">
        <v>500000</v>
      </c>
      <c r="P10" s="213"/>
      <c r="Q10" s="29"/>
      <c r="R10" s="111">
        <v>3</v>
      </c>
      <c r="S10" s="112" t="s">
        <v>93</v>
      </c>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row>
    <row r="11" spans="1:66" s="36" customFormat="1" ht="13.2" x14ac:dyDescent="0.25">
      <c r="A11" s="29"/>
      <c r="B11" s="29"/>
      <c r="C11" s="30"/>
      <c r="D11" s="30"/>
      <c r="E11" s="30"/>
      <c r="F11" s="29"/>
      <c r="G11" s="32" t="s">
        <v>76</v>
      </c>
      <c r="H11" s="33"/>
      <c r="I11" s="218">
        <v>3</v>
      </c>
      <c r="J11" s="219"/>
      <c r="K11" s="34"/>
      <c r="L11" s="220" t="s">
        <v>91</v>
      </c>
      <c r="M11" s="221"/>
      <c r="N11" s="37"/>
      <c r="O11" s="220" t="s">
        <v>91</v>
      </c>
      <c r="P11" s="221"/>
      <c r="Q11" s="29"/>
      <c r="R11" s="38">
        <v>12</v>
      </c>
      <c r="S11" s="10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row>
    <row r="12" spans="1:66" s="36" customFormat="1" ht="13.2" x14ac:dyDescent="0.25">
      <c r="A12" s="29"/>
      <c r="B12" s="29"/>
      <c r="C12" s="30"/>
      <c r="D12" s="30"/>
      <c r="E12" s="30"/>
      <c r="F12" s="39"/>
      <c r="G12" s="32" t="s">
        <v>77</v>
      </c>
      <c r="H12" s="33"/>
      <c r="I12" s="214">
        <f>ROUND(F22*(1-I9),-2)</f>
        <v>275000</v>
      </c>
      <c r="J12" s="215"/>
      <c r="K12" s="34"/>
      <c r="L12" s="225" t="s">
        <v>91</v>
      </c>
      <c r="M12" s="221"/>
      <c r="N12" s="37"/>
      <c r="O12" s="220" t="s">
        <v>91</v>
      </c>
      <c r="P12" s="221"/>
      <c r="Q12" s="29"/>
      <c r="R12" s="111">
        <v>4</v>
      </c>
      <c r="S12" s="112" t="s">
        <v>101</v>
      </c>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row>
    <row r="13" spans="1:66" s="36" customFormat="1" ht="13.2" x14ac:dyDescent="0.25">
      <c r="A13" s="29"/>
      <c r="B13" s="29"/>
      <c r="C13" s="30"/>
      <c r="D13" s="30"/>
      <c r="E13" s="30"/>
      <c r="F13" s="39"/>
      <c r="G13" s="32" t="s">
        <v>112</v>
      </c>
      <c r="H13" s="33"/>
      <c r="I13" s="223"/>
      <c r="J13" s="224"/>
      <c r="K13" s="34"/>
      <c r="L13" s="225" t="s">
        <v>91</v>
      </c>
      <c r="M13" s="226"/>
      <c r="N13" s="37"/>
      <c r="O13" s="225" t="s">
        <v>91</v>
      </c>
      <c r="P13" s="226"/>
      <c r="Q13" s="29"/>
      <c r="R13" s="111">
        <v>5</v>
      </c>
      <c r="S13" s="112" t="s">
        <v>113</v>
      </c>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row>
    <row r="14" spans="1:66" s="41" customFormat="1" ht="13.2" x14ac:dyDescent="0.25">
      <c r="A14" s="25"/>
      <c r="B14" s="23"/>
      <c r="C14" s="23"/>
      <c r="D14" s="23"/>
      <c r="E14" s="23"/>
      <c r="F14" s="228"/>
      <c r="G14" s="228"/>
      <c r="H14" s="114"/>
      <c r="I14" s="40"/>
      <c r="J14" s="40"/>
      <c r="K14" s="40"/>
      <c r="L14" s="40"/>
      <c r="M14" s="40"/>
      <c r="N14" s="25"/>
      <c r="O14" s="40"/>
      <c r="P14" s="40"/>
      <c r="Q14" s="25"/>
      <c r="R14" s="28"/>
      <c r="S14" s="112" t="s">
        <v>116</v>
      </c>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row>
    <row r="15" spans="1:66" ht="14.1" customHeight="1" x14ac:dyDescent="0.25">
      <c r="A15" s="25"/>
      <c r="B15" s="42" t="s">
        <v>16</v>
      </c>
      <c r="C15" s="23"/>
      <c r="D15" s="23"/>
      <c r="E15" s="23"/>
      <c r="F15" s="25"/>
      <c r="G15" s="25"/>
      <c r="H15" s="23"/>
      <c r="I15" s="25"/>
      <c r="J15" s="25"/>
      <c r="K15" s="23"/>
      <c r="L15" s="25"/>
      <c r="M15" s="25"/>
      <c r="N15" s="25"/>
      <c r="O15" s="25"/>
      <c r="P15" s="25"/>
      <c r="Q15" s="25"/>
      <c r="S15" s="112" t="s">
        <v>115</v>
      </c>
    </row>
    <row r="16" spans="1:66" ht="14.1" customHeight="1" x14ac:dyDescent="0.25">
      <c r="A16" s="25"/>
      <c r="B16" s="25"/>
      <c r="C16" s="2" t="s">
        <v>45</v>
      </c>
      <c r="D16" s="43">
        <f>+F16/F19</f>
        <v>0.63157894736842102</v>
      </c>
      <c r="E16" s="25"/>
      <c r="F16" s="6">
        <v>600000</v>
      </c>
      <c r="G16" s="44">
        <f>+ROUND(F16/F$19,4)</f>
        <v>0.63160000000000005</v>
      </c>
      <c r="H16" s="45"/>
      <c r="I16" s="46">
        <f>ROUND(IF(I10&lt;=(($F$16+$F$17)*(1-I8)),I10,($F$16+$F$17)*(1-$I$8)),-2)</f>
        <v>500000</v>
      </c>
      <c r="J16" s="44">
        <f>+ROUND(I16/I$19,4)</f>
        <v>0.52629999999999999</v>
      </c>
      <c r="K16" s="47"/>
      <c r="L16" s="46">
        <f>ROUND(IF(L10&lt;=((F16+F17)*(1-L8)),L10,(F16+F17)*(1-$L$8)),-2)</f>
        <v>500000</v>
      </c>
      <c r="M16" s="44">
        <f>+ROUND(L16/L$19,4)</f>
        <v>0.52629999999999999</v>
      </c>
      <c r="N16" s="48"/>
      <c r="O16" s="46">
        <f>ROUND(IF(O10&lt;=((F16+F17)*(1-O8)),O10,(F16+F17)*(1-$O$8)),-2)</f>
        <v>500000</v>
      </c>
      <c r="P16" s="44">
        <f>+ROUND(O16/O$19,4)</f>
        <v>0.52629999999999999</v>
      </c>
      <c r="Q16" s="25"/>
    </row>
    <row r="17" spans="1:66" ht="14.1" customHeight="1" x14ac:dyDescent="0.25">
      <c r="A17" s="25"/>
      <c r="B17" s="25"/>
      <c r="C17" s="2" t="s">
        <v>46</v>
      </c>
      <c r="D17" s="43">
        <f>+F17/F19</f>
        <v>0.42105263157894735</v>
      </c>
      <c r="E17" s="25"/>
      <c r="F17" s="1">
        <v>400000</v>
      </c>
      <c r="G17" s="44">
        <f>+ROUND(F17/F$19,4)</f>
        <v>0.42109999999999997</v>
      </c>
      <c r="H17" s="45"/>
      <c r="I17" s="49">
        <f>ROUND(IF(I16&lt;=(F16+F17)*(1-$I$8),((F16+F17)*(1-$I$8))-I16,0),-2)</f>
        <v>500000</v>
      </c>
      <c r="J17" s="44">
        <f>+ROUND(I17/I$19,4)</f>
        <v>0.52629999999999999</v>
      </c>
      <c r="K17" s="47"/>
      <c r="L17" s="49">
        <f>ROUND(IF(L16&lt;=(F16+F17)*(1-$L$8),((F16+F17)*(1-$L$8))-L16,0),-2)</f>
        <v>500000</v>
      </c>
      <c r="M17" s="44">
        <f>+ROUND(L17/L$19,4)</f>
        <v>0.52629999999999999</v>
      </c>
      <c r="N17" s="48"/>
      <c r="O17" s="49">
        <f>ROUND(IF(O16&lt;=(F16+F17)*(1-$O$8),((F16+F17)*(1-$O$8))-O16,0),-2)</f>
        <v>500000</v>
      </c>
      <c r="P17" s="44">
        <f>+ROUND(O17/O$19,4)</f>
        <v>0.52629999999999999</v>
      </c>
      <c r="Q17" s="25"/>
    </row>
    <row r="18" spans="1:66" ht="14.1" customHeight="1" x14ac:dyDescent="0.25">
      <c r="A18" s="25"/>
      <c r="B18" s="23"/>
      <c r="C18" s="102" t="s">
        <v>1</v>
      </c>
      <c r="D18" s="50">
        <f>+F18/F19</f>
        <v>-5.2631578947368418E-2</v>
      </c>
      <c r="E18" s="23"/>
      <c r="F18" s="7">
        <v>-50000</v>
      </c>
      <c r="G18" s="44">
        <f>+ROUND(F18/F$19,4)</f>
        <v>-5.2600000000000001E-2</v>
      </c>
      <c r="H18" s="45"/>
      <c r="I18" s="49">
        <f>ROUND(F18*(1-$I$8),-2)</f>
        <v>-50000</v>
      </c>
      <c r="J18" s="44">
        <f>+ROUND(I18/I$19,4)</f>
        <v>-5.2600000000000001E-2</v>
      </c>
      <c r="K18" s="47"/>
      <c r="L18" s="49">
        <f>ROUND(F18*(1-$L$8),-2)</f>
        <v>-50000</v>
      </c>
      <c r="M18" s="44">
        <f>+ROUND(L18/L$19,4)</f>
        <v>-5.2600000000000001E-2</v>
      </c>
      <c r="N18" s="48"/>
      <c r="O18" s="49">
        <f>ROUND(F18*(1-$O$8),-2)</f>
        <v>-50000</v>
      </c>
      <c r="P18" s="44">
        <f>+ROUND(O18/O$19,4)</f>
        <v>-5.2600000000000001E-2</v>
      </c>
      <c r="Q18" s="25"/>
      <c r="R18" s="111">
        <v>5</v>
      </c>
      <c r="S18" s="112" t="s">
        <v>135</v>
      </c>
    </row>
    <row r="19" spans="1:66" s="62" customFormat="1" ht="25.2" customHeight="1" x14ac:dyDescent="0.25">
      <c r="A19" s="59"/>
      <c r="B19" s="51"/>
      <c r="C19" s="51"/>
      <c r="D19" s="52"/>
      <c r="E19" s="52"/>
      <c r="F19" s="53">
        <f>SUM(F16:F18)</f>
        <v>950000</v>
      </c>
      <c r="G19" s="54">
        <f>SUM(G16:G18)</f>
        <v>1.0001</v>
      </c>
      <c r="H19" s="55"/>
      <c r="I19" s="53">
        <f>SUM(I16:I18)</f>
        <v>950000</v>
      </c>
      <c r="J19" s="56">
        <f>SUM(J16:J18)</f>
        <v>1</v>
      </c>
      <c r="K19" s="57"/>
      <c r="L19" s="58">
        <f>SUM(L16:L18)</f>
        <v>950000</v>
      </c>
      <c r="M19" s="54">
        <f>SUM(M16:M18)</f>
        <v>1</v>
      </c>
      <c r="N19" s="59"/>
      <c r="O19" s="58">
        <f>SUM(O16:O18)</f>
        <v>950000</v>
      </c>
      <c r="P19" s="54">
        <f>SUM(P16:P18)</f>
        <v>1</v>
      </c>
      <c r="Q19" s="59"/>
      <c r="R19" s="61"/>
      <c r="S19" s="107"/>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row>
    <row r="20" spans="1:66" ht="14.1" customHeight="1" x14ac:dyDescent="0.25">
      <c r="A20" s="25"/>
      <c r="B20" s="25"/>
      <c r="C20" s="25"/>
      <c r="D20" s="25"/>
      <c r="E20" s="25"/>
      <c r="F20" s="63"/>
      <c r="G20" s="44"/>
      <c r="H20" s="45"/>
      <c r="I20" s="63"/>
      <c r="J20" s="44"/>
      <c r="K20" s="47"/>
      <c r="L20" s="63"/>
      <c r="M20" s="44"/>
      <c r="N20" s="48"/>
      <c r="O20" s="63"/>
      <c r="P20" s="44"/>
      <c r="Q20" s="25"/>
    </row>
    <row r="21" spans="1:66" ht="14.1" customHeight="1" x14ac:dyDescent="0.25">
      <c r="A21" s="25"/>
      <c r="B21" s="64" t="s">
        <v>3</v>
      </c>
      <c r="C21" s="25"/>
      <c r="D21" s="25"/>
      <c r="E21" s="25"/>
      <c r="F21" s="63"/>
      <c r="G21" s="44"/>
      <c r="H21" s="45"/>
      <c r="I21" s="63"/>
      <c r="J21" s="44"/>
      <c r="K21" s="47"/>
      <c r="L21" s="63"/>
      <c r="M21" s="44"/>
      <c r="N21" s="48"/>
      <c r="O21" s="63"/>
      <c r="P21" s="44"/>
      <c r="Q21" s="25"/>
    </row>
    <row r="22" spans="1:66" ht="14.1" customHeight="1" x14ac:dyDescent="0.25">
      <c r="A22" s="25"/>
      <c r="B22" s="25"/>
      <c r="C22" s="2" t="s">
        <v>47</v>
      </c>
      <c r="D22" s="25"/>
      <c r="E22" s="25"/>
      <c r="F22" s="1">
        <v>275000</v>
      </c>
      <c r="G22" s="44">
        <f t="shared" ref="G22:G44" si="0">+ROUND(F22/F$19,4)</f>
        <v>0.28949999999999998</v>
      </c>
      <c r="H22" s="45"/>
      <c r="I22" s="65">
        <f>ROUND(F22*9.5/12*(1-$I$9),-2)</f>
        <v>217700</v>
      </c>
      <c r="J22" s="44">
        <f>+ROUND(I22/I$19,4)</f>
        <v>0.22919999999999999</v>
      </c>
      <c r="K22" s="47"/>
      <c r="L22" s="65">
        <f>ROUND(F22*(1-$L$9),-2)</f>
        <v>275000</v>
      </c>
      <c r="M22" s="44">
        <f>+ROUND(L22/L$19,4)</f>
        <v>0.28949999999999998</v>
      </c>
      <c r="N22" s="48"/>
      <c r="O22" s="65">
        <f>ROUND(F22*(1-$O$9),-2)</f>
        <v>275000</v>
      </c>
      <c r="P22" s="44">
        <f>+ROUND(O22/O$19,4)</f>
        <v>0.28949999999999998</v>
      </c>
      <c r="Q22" s="25"/>
    </row>
    <row r="23" spans="1:66" ht="14.1" customHeight="1" x14ac:dyDescent="0.25">
      <c r="A23" s="25"/>
      <c r="B23" s="25"/>
      <c r="C23" s="101" t="s">
        <v>29</v>
      </c>
      <c r="D23" s="66"/>
      <c r="E23" s="25"/>
      <c r="F23" s="49"/>
      <c r="G23" s="44">
        <f t="shared" si="0"/>
        <v>0</v>
      </c>
      <c r="H23" s="45"/>
      <c r="I23" s="49">
        <f>IF(I8&gt;=30%,I12*-0.75*I11/R11,0)</f>
        <v>0</v>
      </c>
      <c r="J23" s="44">
        <f>+ROUND(I23/I$19,4)</f>
        <v>0</v>
      </c>
      <c r="K23" s="47"/>
      <c r="L23" s="49">
        <f>IF(L8&gt;=30%,L22*-0.75*L11/R11,0)</f>
        <v>0</v>
      </c>
      <c r="M23" s="44">
        <f>+ROUND(L23/L$19,4)</f>
        <v>0</v>
      </c>
      <c r="N23" s="48"/>
      <c r="O23" s="49">
        <f>IF(O8&gt;=30%,O22*-0.75*O11/R11,0)</f>
        <v>0</v>
      </c>
      <c r="P23" s="44">
        <f>+ROUND(O23/O$19,4)</f>
        <v>0</v>
      </c>
      <c r="Q23" s="25"/>
    </row>
    <row r="24" spans="1:66" ht="14.1" customHeight="1" x14ac:dyDescent="0.25">
      <c r="A24" s="25"/>
      <c r="B24" s="25"/>
      <c r="C24" s="2" t="s">
        <v>9</v>
      </c>
      <c r="D24" s="25"/>
      <c r="E24" s="25"/>
      <c r="F24" s="1">
        <v>100000</v>
      </c>
      <c r="G24" s="44">
        <f t="shared" si="0"/>
        <v>0.1053</v>
      </c>
      <c r="H24" s="45"/>
      <c r="I24" s="49">
        <f>ROUND($G24*I$19,-2)</f>
        <v>100000</v>
      </c>
      <c r="J24" s="44">
        <f>+ROUND(I24/I$19,4)</f>
        <v>0.1053</v>
      </c>
      <c r="K24" s="47"/>
      <c r="L24" s="49">
        <f>ROUND($G24*L$19,-2)</f>
        <v>100000</v>
      </c>
      <c r="M24" s="44">
        <f>+ROUND(L24/L$19,4)</f>
        <v>0.1053</v>
      </c>
      <c r="N24" s="48"/>
      <c r="O24" s="49">
        <f>ROUND($G24*O$19,-2)</f>
        <v>100000</v>
      </c>
      <c r="P24" s="44">
        <f>+ROUND(O24/O$19,4)</f>
        <v>0.1053</v>
      </c>
      <c r="Q24" s="25"/>
    </row>
    <row r="25" spans="1:66" ht="14.1" customHeight="1" x14ac:dyDescent="0.25">
      <c r="A25" s="25"/>
      <c r="B25" s="25"/>
      <c r="C25" s="2" t="s">
        <v>7</v>
      </c>
      <c r="D25" s="25"/>
      <c r="E25" s="25"/>
      <c r="F25" s="1">
        <v>50000</v>
      </c>
      <c r="G25" s="44">
        <f t="shared" si="0"/>
        <v>5.2600000000000001E-2</v>
      </c>
      <c r="H25" s="45"/>
      <c r="I25" s="49">
        <f>ROUND(F25,-2)</f>
        <v>50000</v>
      </c>
      <c r="J25" s="44">
        <f>+ROUND(I25/I$19,4)</f>
        <v>5.2600000000000001E-2</v>
      </c>
      <c r="K25" s="47"/>
      <c r="L25" s="49">
        <f>ROUND(F25,-2)</f>
        <v>50000</v>
      </c>
      <c r="M25" s="44">
        <f>+ROUND(L25/L$19,4)</f>
        <v>5.2600000000000001E-2</v>
      </c>
      <c r="N25" s="48"/>
      <c r="O25" s="49">
        <f>ROUND(F25,-2)</f>
        <v>50000</v>
      </c>
      <c r="P25" s="44">
        <f>+ROUND(O25/O$19,4)</f>
        <v>5.2600000000000001E-2</v>
      </c>
      <c r="Q25" s="25"/>
    </row>
    <row r="26" spans="1:66" ht="14.1" customHeight="1" x14ac:dyDescent="0.25">
      <c r="A26" s="25"/>
      <c r="B26" s="25"/>
      <c r="C26" s="66" t="s">
        <v>110</v>
      </c>
      <c r="D26" s="222"/>
      <c r="E26" s="222"/>
      <c r="F26" s="49">
        <v>0</v>
      </c>
      <c r="G26" s="44">
        <f t="shared" ref="G26" si="1">+ROUND(F26/F$19,4)</f>
        <v>0</v>
      </c>
      <c r="H26" s="45"/>
      <c r="I26" s="49">
        <f>IF(I13&gt;0,I25/12*-I13,0)</f>
        <v>0</v>
      </c>
      <c r="J26" s="44">
        <f t="shared" ref="J26" si="2">+ROUND(I26/I$19,4)</f>
        <v>0</v>
      </c>
      <c r="K26" s="47"/>
      <c r="L26" s="49">
        <v>0</v>
      </c>
      <c r="M26" s="44">
        <f t="shared" ref="M26" si="3">+ROUND(L26/L$19,4)</f>
        <v>0</v>
      </c>
      <c r="N26" s="48"/>
      <c r="O26" s="49">
        <v>0</v>
      </c>
      <c r="P26" s="44">
        <f t="shared" ref="P26" si="4">+ROUND(O26/O$19,4)</f>
        <v>0</v>
      </c>
      <c r="Q26" s="25"/>
      <c r="R26" s="111">
        <v>6</v>
      </c>
      <c r="S26" s="112" t="s">
        <v>114</v>
      </c>
    </row>
    <row r="27" spans="1:66" ht="14.1" customHeight="1" x14ac:dyDescent="0.25">
      <c r="A27" s="25"/>
      <c r="B27" s="25"/>
      <c r="C27" s="2" t="s">
        <v>19</v>
      </c>
      <c r="D27" s="25"/>
      <c r="E27" s="25"/>
      <c r="F27" s="1">
        <v>5000</v>
      </c>
      <c r="G27" s="44">
        <f t="shared" si="0"/>
        <v>5.3E-3</v>
      </c>
      <c r="H27" s="45"/>
      <c r="I27" s="49">
        <f t="shared" ref="I27:I32" si="5">ROUND(F27,-2)</f>
        <v>5000</v>
      </c>
      <c r="J27" s="44">
        <f t="shared" ref="J27:J34" si="6">+ROUND(I27/I$19,4)</f>
        <v>5.3E-3</v>
      </c>
      <c r="K27" s="47"/>
      <c r="L27" s="49">
        <f t="shared" ref="L27:L32" si="7">ROUND(F27,-2)</f>
        <v>5000</v>
      </c>
      <c r="M27" s="44">
        <f t="shared" ref="M27:M34" si="8">+ROUND(L27/L$19,4)</f>
        <v>5.3E-3</v>
      </c>
      <c r="N27" s="48"/>
      <c r="O27" s="49">
        <f t="shared" ref="O27:O32" si="9">ROUND(F27,-2)</f>
        <v>5000</v>
      </c>
      <c r="P27" s="44">
        <f t="shared" ref="P27:P34" si="10">+ROUND(O27/O$19,4)</f>
        <v>5.3E-3</v>
      </c>
      <c r="Q27" s="25"/>
    </row>
    <row r="28" spans="1:66" ht="14.1" customHeight="1" x14ac:dyDescent="0.25">
      <c r="A28" s="25"/>
      <c r="B28" s="25"/>
      <c r="C28" s="2" t="s">
        <v>5</v>
      </c>
      <c r="D28" s="25"/>
      <c r="E28" s="25"/>
      <c r="F28" s="1">
        <v>8000</v>
      </c>
      <c r="G28" s="44">
        <f t="shared" si="0"/>
        <v>8.3999999999999995E-3</v>
      </c>
      <c r="H28" s="45"/>
      <c r="I28" s="49">
        <f t="shared" si="5"/>
        <v>8000</v>
      </c>
      <c r="J28" s="44">
        <f t="shared" si="6"/>
        <v>8.3999999999999995E-3</v>
      </c>
      <c r="K28" s="47"/>
      <c r="L28" s="49">
        <f t="shared" si="7"/>
        <v>8000</v>
      </c>
      <c r="M28" s="44">
        <f t="shared" si="8"/>
        <v>8.3999999999999995E-3</v>
      </c>
      <c r="N28" s="48"/>
      <c r="O28" s="49">
        <f t="shared" si="9"/>
        <v>8000</v>
      </c>
      <c r="P28" s="44">
        <f t="shared" si="10"/>
        <v>8.3999999999999995E-3</v>
      </c>
      <c r="Q28" s="25"/>
    </row>
    <row r="29" spans="1:66" ht="14.1" customHeight="1" x14ac:dyDescent="0.25">
      <c r="A29" s="25"/>
      <c r="B29" s="25"/>
      <c r="C29" s="2" t="s">
        <v>10</v>
      </c>
      <c r="D29" s="25"/>
      <c r="E29" s="25"/>
      <c r="F29" s="1">
        <v>15000</v>
      </c>
      <c r="G29" s="44">
        <f t="shared" si="0"/>
        <v>1.5800000000000002E-2</v>
      </c>
      <c r="H29" s="45"/>
      <c r="I29" s="7">
        <v>15000</v>
      </c>
      <c r="J29" s="44">
        <f t="shared" si="6"/>
        <v>1.5800000000000002E-2</v>
      </c>
      <c r="K29" s="47"/>
      <c r="L29" s="7">
        <v>15000</v>
      </c>
      <c r="M29" s="44">
        <f t="shared" si="8"/>
        <v>1.5800000000000002E-2</v>
      </c>
      <c r="N29" s="48"/>
      <c r="O29" s="7">
        <v>15000</v>
      </c>
      <c r="P29" s="44">
        <f t="shared" si="10"/>
        <v>1.5800000000000002E-2</v>
      </c>
      <c r="Q29" s="25"/>
      <c r="R29" s="111">
        <v>7</v>
      </c>
      <c r="S29" s="112" t="s">
        <v>100</v>
      </c>
    </row>
    <row r="30" spans="1:66" ht="14.1" customHeight="1" x14ac:dyDescent="0.25">
      <c r="A30" s="25"/>
      <c r="B30" s="25"/>
      <c r="C30" s="2" t="s">
        <v>17</v>
      </c>
      <c r="D30" s="25"/>
      <c r="E30" s="25"/>
      <c r="F30" s="1">
        <v>6000</v>
      </c>
      <c r="G30" s="44">
        <f t="shared" si="0"/>
        <v>6.3E-3</v>
      </c>
      <c r="H30" s="45"/>
      <c r="I30" s="49">
        <f t="shared" si="5"/>
        <v>6000</v>
      </c>
      <c r="J30" s="44">
        <f t="shared" si="6"/>
        <v>6.3E-3</v>
      </c>
      <c r="K30" s="47"/>
      <c r="L30" s="49">
        <f t="shared" si="7"/>
        <v>6000</v>
      </c>
      <c r="M30" s="44">
        <f t="shared" si="8"/>
        <v>6.3E-3</v>
      </c>
      <c r="N30" s="48"/>
      <c r="O30" s="49">
        <f t="shared" si="9"/>
        <v>6000</v>
      </c>
      <c r="P30" s="44">
        <f t="shared" si="10"/>
        <v>6.3E-3</v>
      </c>
      <c r="Q30" s="25"/>
    </row>
    <row r="31" spans="1:66" ht="14.1" customHeight="1" x14ac:dyDescent="0.25">
      <c r="A31" s="25"/>
      <c r="B31" s="25"/>
      <c r="C31" s="2" t="s">
        <v>13</v>
      </c>
      <c r="D31" s="25"/>
      <c r="E31" s="25"/>
      <c r="F31" s="1">
        <v>1000</v>
      </c>
      <c r="G31" s="44">
        <f t="shared" si="0"/>
        <v>1.1000000000000001E-3</v>
      </c>
      <c r="H31" s="45"/>
      <c r="I31" s="49">
        <f t="shared" si="5"/>
        <v>1000</v>
      </c>
      <c r="J31" s="44">
        <f t="shared" si="6"/>
        <v>1.1000000000000001E-3</v>
      </c>
      <c r="K31" s="47"/>
      <c r="L31" s="49">
        <f t="shared" si="7"/>
        <v>1000</v>
      </c>
      <c r="M31" s="44">
        <f t="shared" si="8"/>
        <v>1.1000000000000001E-3</v>
      </c>
      <c r="N31" s="48"/>
      <c r="O31" s="49">
        <f t="shared" si="9"/>
        <v>1000</v>
      </c>
      <c r="P31" s="44">
        <f t="shared" si="10"/>
        <v>1.1000000000000001E-3</v>
      </c>
      <c r="Q31" s="25"/>
    </row>
    <row r="32" spans="1:66" ht="14.1" customHeight="1" x14ac:dyDescent="0.25">
      <c r="A32" s="25"/>
      <c r="B32" s="25"/>
      <c r="C32" s="2" t="s">
        <v>12</v>
      </c>
      <c r="D32" s="25"/>
      <c r="E32" s="25"/>
      <c r="F32" s="1">
        <v>3000</v>
      </c>
      <c r="G32" s="44">
        <f t="shared" si="0"/>
        <v>3.2000000000000002E-3</v>
      </c>
      <c r="H32" s="45"/>
      <c r="I32" s="49">
        <f t="shared" si="5"/>
        <v>3000</v>
      </c>
      <c r="J32" s="44">
        <f t="shared" si="6"/>
        <v>3.2000000000000002E-3</v>
      </c>
      <c r="K32" s="47"/>
      <c r="L32" s="49">
        <f t="shared" si="7"/>
        <v>3000</v>
      </c>
      <c r="M32" s="44">
        <f t="shared" si="8"/>
        <v>3.2000000000000002E-3</v>
      </c>
      <c r="N32" s="48"/>
      <c r="O32" s="49">
        <f t="shared" si="9"/>
        <v>3000</v>
      </c>
      <c r="P32" s="44">
        <f t="shared" si="10"/>
        <v>3.2000000000000002E-3</v>
      </c>
      <c r="Q32" s="25"/>
    </row>
    <row r="33" spans="1:66" ht="14.1" customHeight="1" x14ac:dyDescent="0.25">
      <c r="A33" s="25"/>
      <c r="B33" s="25"/>
      <c r="C33" s="2" t="s">
        <v>18</v>
      </c>
      <c r="D33" s="25"/>
      <c r="E33" s="25"/>
      <c r="F33" s="1">
        <v>20000</v>
      </c>
      <c r="G33" s="44">
        <f t="shared" si="0"/>
        <v>2.1100000000000001E-2</v>
      </c>
      <c r="H33" s="45"/>
      <c r="I33" s="49">
        <f>ROUND($G33*I$19,-2)</f>
        <v>20000</v>
      </c>
      <c r="J33" s="44">
        <f t="shared" si="6"/>
        <v>2.1100000000000001E-2</v>
      </c>
      <c r="K33" s="47"/>
      <c r="L33" s="49">
        <f>ROUND($G33*L$19,-2)</f>
        <v>20000</v>
      </c>
      <c r="M33" s="44">
        <f t="shared" si="8"/>
        <v>2.1100000000000001E-2</v>
      </c>
      <c r="N33" s="48"/>
      <c r="O33" s="49">
        <f>ROUND($G33*O$19,-2)</f>
        <v>20000</v>
      </c>
      <c r="P33" s="44">
        <f t="shared" si="10"/>
        <v>2.1100000000000001E-2</v>
      </c>
      <c r="Q33" s="25"/>
    </row>
    <row r="34" spans="1:66" ht="14.1" customHeight="1" x14ac:dyDescent="0.25">
      <c r="A34" s="25"/>
      <c r="B34" s="25"/>
      <c r="C34" s="2" t="s">
        <v>0</v>
      </c>
      <c r="D34" s="25"/>
      <c r="E34" s="25"/>
      <c r="F34" s="1">
        <v>20000</v>
      </c>
      <c r="G34" s="44">
        <f t="shared" si="0"/>
        <v>2.1100000000000001E-2</v>
      </c>
      <c r="H34" s="45"/>
      <c r="I34" s="49">
        <f>ROUND($G34*I$19,-2)</f>
        <v>20000</v>
      </c>
      <c r="J34" s="44">
        <f t="shared" si="6"/>
        <v>2.1100000000000001E-2</v>
      </c>
      <c r="K34" s="47"/>
      <c r="L34" s="49">
        <f>ROUND($G34*L$19,-2)</f>
        <v>20000</v>
      </c>
      <c r="M34" s="44">
        <f t="shared" si="8"/>
        <v>2.1100000000000001E-2</v>
      </c>
      <c r="N34" s="48"/>
      <c r="O34" s="49">
        <f>ROUND($G34*O$19,-2)</f>
        <v>20000</v>
      </c>
      <c r="P34" s="44">
        <f t="shared" si="10"/>
        <v>2.1100000000000001E-2</v>
      </c>
      <c r="Q34" s="25"/>
    </row>
    <row r="35" spans="1:66" ht="14.1" customHeight="1" x14ac:dyDescent="0.25">
      <c r="A35" s="25"/>
      <c r="B35" s="25"/>
      <c r="C35" s="2" t="s">
        <v>25</v>
      </c>
      <c r="D35" s="25"/>
      <c r="E35" s="25"/>
      <c r="F35" s="1">
        <v>1000</v>
      </c>
      <c r="G35" s="44">
        <f t="shared" si="0"/>
        <v>1.1000000000000001E-3</v>
      </c>
      <c r="H35" s="45"/>
      <c r="I35" s="49">
        <f t="shared" ref="I35:I36" si="11">ROUND(F35,-2)</f>
        <v>1000</v>
      </c>
      <c r="J35" s="44">
        <f t="shared" ref="J35:J36" si="12">+ROUND(I35/I$19,4)</f>
        <v>1.1000000000000001E-3</v>
      </c>
      <c r="K35" s="47"/>
      <c r="L35" s="49">
        <f t="shared" ref="L35:L36" si="13">ROUND(F35,-2)</f>
        <v>1000</v>
      </c>
      <c r="M35" s="44">
        <f t="shared" ref="M35:M36" si="14">+ROUND(L35/L$19,4)</f>
        <v>1.1000000000000001E-3</v>
      </c>
      <c r="N35" s="48"/>
      <c r="O35" s="49">
        <f t="shared" ref="O35:O36" si="15">ROUND(F35,-2)</f>
        <v>1000</v>
      </c>
      <c r="P35" s="44">
        <f t="shared" ref="P35:P36" si="16">+ROUND(O35/O$19,4)</f>
        <v>1.1000000000000001E-3</v>
      </c>
      <c r="Q35" s="25"/>
    </row>
    <row r="36" spans="1:66" ht="14.1" customHeight="1" x14ac:dyDescent="0.25">
      <c r="A36" s="25"/>
      <c r="B36" s="25"/>
      <c r="C36" s="2" t="s">
        <v>23</v>
      </c>
      <c r="D36" s="25"/>
      <c r="E36" s="25"/>
      <c r="F36" s="1">
        <v>3000</v>
      </c>
      <c r="G36" s="44">
        <f t="shared" si="0"/>
        <v>3.2000000000000002E-3</v>
      </c>
      <c r="H36" s="45"/>
      <c r="I36" s="49">
        <f t="shared" si="11"/>
        <v>3000</v>
      </c>
      <c r="J36" s="44">
        <f t="shared" si="12"/>
        <v>3.2000000000000002E-3</v>
      </c>
      <c r="K36" s="47"/>
      <c r="L36" s="49">
        <f t="shared" si="13"/>
        <v>3000</v>
      </c>
      <c r="M36" s="44">
        <f t="shared" si="14"/>
        <v>3.2000000000000002E-3</v>
      </c>
      <c r="N36" s="48"/>
      <c r="O36" s="49">
        <f t="shared" si="15"/>
        <v>3000</v>
      </c>
      <c r="P36" s="44">
        <f t="shared" si="16"/>
        <v>3.2000000000000002E-3</v>
      </c>
      <c r="Q36" s="25"/>
    </row>
    <row r="37" spans="1:66" ht="14.1" customHeight="1" x14ac:dyDescent="0.25">
      <c r="A37" s="25"/>
      <c r="B37" s="25"/>
      <c r="C37" s="102" t="s">
        <v>11</v>
      </c>
      <c r="D37" s="23"/>
      <c r="E37" s="23"/>
      <c r="F37" s="1">
        <v>8000</v>
      </c>
      <c r="G37" s="44">
        <f t="shared" si="0"/>
        <v>8.3999999999999995E-3</v>
      </c>
      <c r="H37" s="45"/>
      <c r="I37" s="49">
        <f>ROUND(F37,-2)</f>
        <v>8000</v>
      </c>
      <c r="J37" s="44">
        <f t="shared" ref="J37:J44" si="17">+ROUND(I37/I$19,4)</f>
        <v>8.3999999999999995E-3</v>
      </c>
      <c r="K37" s="47"/>
      <c r="L37" s="49">
        <f>ROUND(F37,-2)</f>
        <v>8000</v>
      </c>
      <c r="M37" s="44">
        <f t="shared" ref="M37:M44" si="18">+ROUND(L37/L$19,4)</f>
        <v>8.3999999999999995E-3</v>
      </c>
      <c r="N37" s="48"/>
      <c r="O37" s="49">
        <f t="shared" ref="O37:O39" si="19">ROUND(F37,-2)</f>
        <v>8000</v>
      </c>
      <c r="P37" s="44">
        <f t="shared" ref="P37:P44" si="20">+ROUND(O37/O$19,4)</f>
        <v>8.3999999999999995E-3</v>
      </c>
      <c r="Q37" s="25"/>
    </row>
    <row r="38" spans="1:66" ht="14.1" customHeight="1" x14ac:dyDescent="0.25">
      <c r="A38" s="25"/>
      <c r="B38" s="25"/>
      <c r="C38" s="102" t="s">
        <v>24</v>
      </c>
      <c r="D38" s="23"/>
      <c r="E38" s="23"/>
      <c r="F38" s="1">
        <v>1000</v>
      </c>
      <c r="G38" s="44">
        <f t="shared" si="0"/>
        <v>1.1000000000000001E-3</v>
      </c>
      <c r="H38" s="45"/>
      <c r="I38" s="49">
        <f>ROUND(F38,-2)</f>
        <v>1000</v>
      </c>
      <c r="J38" s="44">
        <f t="shared" si="17"/>
        <v>1.1000000000000001E-3</v>
      </c>
      <c r="K38" s="47"/>
      <c r="L38" s="49">
        <f>ROUND(F38,-2)</f>
        <v>1000</v>
      </c>
      <c r="M38" s="44">
        <f t="shared" si="18"/>
        <v>1.1000000000000001E-3</v>
      </c>
      <c r="N38" s="48"/>
      <c r="O38" s="49">
        <f t="shared" si="19"/>
        <v>1000</v>
      </c>
      <c r="P38" s="44">
        <f t="shared" si="20"/>
        <v>1.1000000000000001E-3</v>
      </c>
      <c r="Q38" s="25"/>
    </row>
    <row r="39" spans="1:66" ht="14.1" customHeight="1" x14ac:dyDescent="0.25">
      <c r="A39" s="25"/>
      <c r="B39" s="25"/>
      <c r="C39" s="102" t="s">
        <v>8</v>
      </c>
      <c r="D39" s="23"/>
      <c r="E39" s="23"/>
      <c r="F39" s="1">
        <v>0</v>
      </c>
      <c r="G39" s="44">
        <f t="shared" si="0"/>
        <v>0</v>
      </c>
      <c r="H39" s="45"/>
      <c r="I39" s="49">
        <f>ROUND(F39,-2)</f>
        <v>0</v>
      </c>
      <c r="J39" s="44">
        <f t="shared" si="17"/>
        <v>0</v>
      </c>
      <c r="K39" s="47"/>
      <c r="L39" s="49">
        <f>ROUND(F39,-2)</f>
        <v>0</v>
      </c>
      <c r="M39" s="44">
        <f t="shared" si="18"/>
        <v>0</v>
      </c>
      <c r="N39" s="48"/>
      <c r="O39" s="49">
        <f t="shared" si="19"/>
        <v>0</v>
      </c>
      <c r="P39" s="44">
        <f t="shared" si="20"/>
        <v>0</v>
      </c>
      <c r="Q39" s="25"/>
    </row>
    <row r="40" spans="1:66" ht="14.1" customHeight="1" x14ac:dyDescent="0.25">
      <c r="A40" s="25"/>
      <c r="B40" s="25"/>
      <c r="C40" s="102" t="s">
        <v>2</v>
      </c>
      <c r="D40" s="23"/>
      <c r="E40" s="23"/>
      <c r="F40" s="1">
        <v>10000</v>
      </c>
      <c r="G40" s="44">
        <f t="shared" si="0"/>
        <v>1.0500000000000001E-2</v>
      </c>
      <c r="H40" s="45"/>
      <c r="I40" s="49">
        <f>ROUND($G40*I$19,-2)</f>
        <v>10000</v>
      </c>
      <c r="J40" s="44">
        <f t="shared" si="17"/>
        <v>1.0500000000000001E-2</v>
      </c>
      <c r="K40" s="47"/>
      <c r="L40" s="49">
        <f>ROUND($G40*L$19,-2)</f>
        <v>10000</v>
      </c>
      <c r="M40" s="44">
        <f t="shared" si="18"/>
        <v>1.0500000000000001E-2</v>
      </c>
      <c r="N40" s="48"/>
      <c r="O40" s="49">
        <f>ROUND($G40*O$19,-2)</f>
        <v>10000</v>
      </c>
      <c r="P40" s="44">
        <f t="shared" si="20"/>
        <v>1.0500000000000001E-2</v>
      </c>
      <c r="Q40" s="25"/>
    </row>
    <row r="41" spans="1:66" ht="14.1" customHeight="1" x14ac:dyDescent="0.25">
      <c r="A41" s="25"/>
      <c r="B41" s="25"/>
      <c r="C41" s="102" t="s">
        <v>88</v>
      </c>
      <c r="D41" s="23"/>
      <c r="E41" s="23"/>
      <c r="F41" s="1">
        <v>5000</v>
      </c>
      <c r="G41" s="44">
        <f t="shared" si="0"/>
        <v>5.3E-3</v>
      </c>
      <c r="H41" s="45"/>
      <c r="I41" s="1">
        <v>5000</v>
      </c>
      <c r="J41" s="44">
        <f t="shared" si="17"/>
        <v>5.3E-3</v>
      </c>
      <c r="K41" s="47"/>
      <c r="L41" s="1">
        <v>5000</v>
      </c>
      <c r="M41" s="44">
        <f t="shared" si="18"/>
        <v>5.3E-3</v>
      </c>
      <c r="N41" s="48"/>
      <c r="O41" s="1">
        <v>5000</v>
      </c>
      <c r="P41" s="44">
        <f t="shared" si="20"/>
        <v>5.3E-3</v>
      </c>
      <c r="Q41" s="25"/>
      <c r="R41" s="111">
        <v>8</v>
      </c>
      <c r="S41" s="112" t="s">
        <v>94</v>
      </c>
    </row>
    <row r="42" spans="1:66" ht="14.1" customHeight="1" x14ac:dyDescent="0.25">
      <c r="A42" s="25"/>
      <c r="B42" s="25"/>
      <c r="C42" s="102"/>
      <c r="D42" s="23"/>
      <c r="E42" s="23"/>
      <c r="F42" s="1">
        <v>0</v>
      </c>
      <c r="G42" s="44">
        <f t="shared" si="0"/>
        <v>0</v>
      </c>
      <c r="H42" s="45"/>
      <c r="I42" s="49">
        <v>0</v>
      </c>
      <c r="J42" s="44">
        <f t="shared" si="17"/>
        <v>0</v>
      </c>
      <c r="K42" s="47"/>
      <c r="L42" s="49">
        <v>0</v>
      </c>
      <c r="M42" s="44">
        <f t="shared" si="18"/>
        <v>0</v>
      </c>
      <c r="N42" s="48"/>
      <c r="O42" s="49">
        <v>0</v>
      </c>
      <c r="P42" s="44">
        <f t="shared" si="20"/>
        <v>0</v>
      </c>
      <c r="Q42" s="25"/>
      <c r="R42" s="111">
        <v>9</v>
      </c>
      <c r="S42" s="112" t="s">
        <v>102</v>
      </c>
    </row>
    <row r="43" spans="1:66" ht="14.1" customHeight="1" x14ac:dyDescent="0.25">
      <c r="A43" s="25"/>
      <c r="B43" s="25"/>
      <c r="C43" s="102"/>
      <c r="D43" s="23"/>
      <c r="E43" s="23"/>
      <c r="F43" s="1">
        <v>0</v>
      </c>
      <c r="G43" s="44">
        <f t="shared" si="0"/>
        <v>0</v>
      </c>
      <c r="H43" s="45"/>
      <c r="I43" s="49">
        <v>0</v>
      </c>
      <c r="J43" s="44">
        <f t="shared" si="17"/>
        <v>0</v>
      </c>
      <c r="K43" s="47"/>
      <c r="L43" s="49">
        <v>0</v>
      </c>
      <c r="M43" s="44">
        <f t="shared" si="18"/>
        <v>0</v>
      </c>
      <c r="N43" s="48"/>
      <c r="O43" s="49">
        <v>0</v>
      </c>
      <c r="P43" s="44">
        <f t="shared" si="20"/>
        <v>0</v>
      </c>
      <c r="Q43" s="25"/>
      <c r="R43" s="111">
        <v>9</v>
      </c>
      <c r="S43" s="112" t="s">
        <v>102</v>
      </c>
    </row>
    <row r="44" spans="1:66" ht="14.1" customHeight="1" x14ac:dyDescent="0.25">
      <c r="A44" s="25"/>
      <c r="B44" s="25"/>
      <c r="C44" s="103"/>
      <c r="D44" s="23"/>
      <c r="E44" s="23"/>
      <c r="F44" s="1">
        <v>0</v>
      </c>
      <c r="G44" s="44">
        <f t="shared" si="0"/>
        <v>0</v>
      </c>
      <c r="H44" s="45"/>
      <c r="I44" s="49">
        <v>0</v>
      </c>
      <c r="J44" s="44">
        <f t="shared" si="17"/>
        <v>0</v>
      </c>
      <c r="K44" s="47"/>
      <c r="L44" s="49">
        <v>0</v>
      </c>
      <c r="M44" s="44">
        <f t="shared" si="18"/>
        <v>0</v>
      </c>
      <c r="N44" s="48"/>
      <c r="O44" s="49">
        <v>0</v>
      </c>
      <c r="P44" s="44">
        <f t="shared" si="20"/>
        <v>0</v>
      </c>
      <c r="Q44" s="25"/>
      <c r="R44" s="111">
        <v>9</v>
      </c>
      <c r="S44" s="112" t="s">
        <v>102</v>
      </c>
    </row>
    <row r="45" spans="1:66" s="62" customFormat="1" ht="25.2" customHeight="1" x14ac:dyDescent="0.25">
      <c r="A45" s="59"/>
      <c r="B45" s="51"/>
      <c r="C45" s="51"/>
      <c r="D45" s="52"/>
      <c r="E45" s="52"/>
      <c r="F45" s="53">
        <f>SUM(F22:F44)</f>
        <v>531000</v>
      </c>
      <c r="G45" s="56">
        <f>SUM(G22:G44)</f>
        <v>0.5592999999999998</v>
      </c>
      <c r="H45" s="55"/>
      <c r="I45" s="53">
        <f>SUM(I22:I44)</f>
        <v>473700</v>
      </c>
      <c r="J45" s="56">
        <f>SUM(J22:J44)</f>
        <v>0.49900000000000005</v>
      </c>
      <c r="K45" s="57"/>
      <c r="L45" s="53">
        <f>SUM(L22:L44)</f>
        <v>531000</v>
      </c>
      <c r="M45" s="56">
        <f>SUM(M22:M44)</f>
        <v>0.5592999999999998</v>
      </c>
      <c r="N45" s="59"/>
      <c r="O45" s="53">
        <f>SUM(O22:O44)</f>
        <v>531000</v>
      </c>
      <c r="P45" s="56">
        <f>SUM(P22:P44)</f>
        <v>0.5592999999999998</v>
      </c>
      <c r="Q45" s="59"/>
      <c r="R45" s="61"/>
      <c r="S45" s="107"/>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row>
    <row r="46" spans="1:66" s="62" customFormat="1" ht="24.75" customHeight="1" x14ac:dyDescent="0.25">
      <c r="A46" s="59"/>
      <c r="B46" s="67" t="s">
        <v>6</v>
      </c>
      <c r="C46" s="68"/>
      <c r="D46" s="68"/>
      <c r="E46" s="68"/>
      <c r="F46" s="69">
        <f>F19-F45</f>
        <v>419000</v>
      </c>
      <c r="G46" s="70">
        <f>G19-G45</f>
        <v>0.44080000000000019</v>
      </c>
      <c r="H46" s="55"/>
      <c r="I46" s="69">
        <f>I19-I45</f>
        <v>476300</v>
      </c>
      <c r="J46" s="70">
        <f>J19-J45</f>
        <v>0.50099999999999989</v>
      </c>
      <c r="K46" s="57"/>
      <c r="L46" s="69">
        <f>L19-L45</f>
        <v>419000</v>
      </c>
      <c r="M46" s="70">
        <f>M19-M45</f>
        <v>0.4407000000000002</v>
      </c>
      <c r="N46" s="59"/>
      <c r="O46" s="69">
        <f>O19-O45</f>
        <v>419000</v>
      </c>
      <c r="P46" s="70">
        <f>P19-P45</f>
        <v>0.4407000000000002</v>
      </c>
      <c r="Q46" s="59"/>
      <c r="R46" s="61"/>
      <c r="S46" s="107"/>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row>
    <row r="47" spans="1:66" s="76" customFormat="1" ht="9.75" customHeight="1" x14ac:dyDescent="0.25">
      <c r="A47" s="48"/>
      <c r="B47" s="71"/>
      <c r="C47" s="72"/>
      <c r="D47" s="72"/>
      <c r="E47" s="72"/>
      <c r="F47" s="73"/>
      <c r="G47" s="47"/>
      <c r="H47" s="45"/>
      <c r="I47" s="73"/>
      <c r="J47" s="47"/>
      <c r="K47" s="47"/>
      <c r="L47" s="73"/>
      <c r="M47" s="47"/>
      <c r="N47" s="48"/>
      <c r="O47" s="73"/>
      <c r="P47" s="47"/>
      <c r="Q47" s="48"/>
      <c r="R47" s="75"/>
      <c r="S47" s="108"/>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row>
    <row r="48" spans="1:66" ht="14.1" customHeight="1" x14ac:dyDescent="0.25">
      <c r="A48" s="25"/>
      <c r="B48" s="64" t="s">
        <v>14</v>
      </c>
      <c r="C48" s="25"/>
      <c r="D48" s="25"/>
      <c r="E48" s="25"/>
      <c r="F48" s="63"/>
      <c r="G48" s="44"/>
      <c r="H48" s="45"/>
      <c r="I48" s="77"/>
      <c r="J48" s="44"/>
      <c r="K48" s="47"/>
      <c r="L48" s="77"/>
      <c r="M48" s="44"/>
      <c r="N48" s="48"/>
      <c r="O48" s="77"/>
      <c r="P48" s="44"/>
      <c r="Q48" s="25"/>
    </row>
    <row r="49" spans="1:66" ht="14.1" customHeight="1" x14ac:dyDescent="0.25">
      <c r="A49" s="25"/>
      <c r="B49" s="25"/>
      <c r="C49" s="2" t="s">
        <v>134</v>
      </c>
      <c r="D49" s="25"/>
      <c r="E49" s="25"/>
      <c r="F49" s="1">
        <v>200000</v>
      </c>
      <c r="G49" s="44">
        <f t="shared" ref="G49:G58" si="21">+ROUND(F49/F$19,4)</f>
        <v>0.21049999999999999</v>
      </c>
      <c r="H49" s="45"/>
      <c r="I49" s="7">
        <v>200000</v>
      </c>
      <c r="J49" s="44">
        <f t="shared" ref="J49:J58" si="22">+ROUND(I49/I$19,4)</f>
        <v>0.21049999999999999</v>
      </c>
      <c r="K49" s="47"/>
      <c r="L49" s="7">
        <v>200000</v>
      </c>
      <c r="M49" s="44">
        <f t="shared" ref="M49:M58" si="23">+ROUND(L49/L$19,4)</f>
        <v>0.21049999999999999</v>
      </c>
      <c r="N49" s="48"/>
      <c r="O49" s="7">
        <v>200000</v>
      </c>
      <c r="P49" s="44">
        <f t="shared" ref="P49:P58" si="24">+ROUND(O49/O$19,4)</f>
        <v>0.21049999999999999</v>
      </c>
      <c r="Q49" s="25"/>
      <c r="R49" s="111">
        <v>10</v>
      </c>
      <c r="S49" s="112" t="s">
        <v>96</v>
      </c>
    </row>
    <row r="50" spans="1:66" ht="14.1" customHeight="1" x14ac:dyDescent="0.25">
      <c r="A50" s="25"/>
      <c r="B50" s="25"/>
      <c r="C50" s="2" t="s">
        <v>20</v>
      </c>
      <c r="D50" s="25"/>
      <c r="E50" s="25"/>
      <c r="F50" s="1">
        <v>160000</v>
      </c>
      <c r="G50" s="44">
        <f t="shared" si="21"/>
        <v>0.16839999999999999</v>
      </c>
      <c r="H50" s="45"/>
      <c r="I50" s="49">
        <f>ROUND((I17*0.32),-2)</f>
        <v>160000</v>
      </c>
      <c r="J50" s="44">
        <f t="shared" si="22"/>
        <v>0.16839999999999999</v>
      </c>
      <c r="K50" s="47"/>
      <c r="L50" s="49">
        <f>ROUND((L17*0.32),-2)</f>
        <v>160000</v>
      </c>
      <c r="M50" s="44">
        <f t="shared" si="23"/>
        <v>0.16839999999999999</v>
      </c>
      <c r="N50" s="48"/>
      <c r="O50" s="49">
        <f>ROUND((O17*0.32),-2)</f>
        <v>160000</v>
      </c>
      <c r="P50" s="44">
        <f t="shared" si="24"/>
        <v>0.16839999999999999</v>
      </c>
      <c r="Q50" s="25"/>
      <c r="R50" s="111">
        <v>11</v>
      </c>
      <c r="S50" s="112" t="s">
        <v>97</v>
      </c>
    </row>
    <row r="51" spans="1:66" ht="14.1" customHeight="1" x14ac:dyDescent="0.25">
      <c r="A51" s="25"/>
      <c r="B51" s="25"/>
      <c r="C51" s="2" t="s">
        <v>4</v>
      </c>
      <c r="D51" s="25"/>
      <c r="E51" s="25"/>
      <c r="F51" s="1">
        <v>20000</v>
      </c>
      <c r="G51" s="44">
        <f t="shared" si="21"/>
        <v>2.1100000000000001E-2</v>
      </c>
      <c r="H51" s="45"/>
      <c r="I51" s="7">
        <v>15000</v>
      </c>
      <c r="J51" s="44">
        <f t="shared" si="22"/>
        <v>1.5800000000000002E-2</v>
      </c>
      <c r="K51" s="47"/>
      <c r="L51" s="7">
        <v>15000</v>
      </c>
      <c r="M51" s="44">
        <f t="shared" si="23"/>
        <v>1.5800000000000002E-2</v>
      </c>
      <c r="N51" s="48"/>
      <c r="O51" s="7">
        <v>15000</v>
      </c>
      <c r="P51" s="44">
        <f t="shared" si="24"/>
        <v>1.5800000000000002E-2</v>
      </c>
      <c r="Q51" s="25"/>
      <c r="R51" s="111">
        <v>12</v>
      </c>
      <c r="S51" s="112" t="s">
        <v>94</v>
      </c>
    </row>
    <row r="52" spans="1:66" ht="14.1" customHeight="1" x14ac:dyDescent="0.25">
      <c r="A52" s="25"/>
      <c r="B52" s="25"/>
      <c r="C52" s="2" t="s">
        <v>21</v>
      </c>
      <c r="D52" s="25"/>
      <c r="E52" s="25"/>
      <c r="F52" s="1">
        <v>8000</v>
      </c>
      <c r="G52" s="44">
        <f t="shared" si="21"/>
        <v>8.3999999999999995E-3</v>
      </c>
      <c r="H52" s="45"/>
      <c r="I52" s="49">
        <f>ROUND(F52,-2)</f>
        <v>8000</v>
      </c>
      <c r="J52" s="44">
        <f t="shared" si="22"/>
        <v>8.3999999999999995E-3</v>
      </c>
      <c r="K52" s="47"/>
      <c r="L52" s="49">
        <f>ROUND(F52,-2)</f>
        <v>8000</v>
      </c>
      <c r="M52" s="44">
        <f t="shared" si="23"/>
        <v>8.3999999999999995E-3</v>
      </c>
      <c r="N52" s="48"/>
      <c r="O52" s="49">
        <f>L52</f>
        <v>8000</v>
      </c>
      <c r="P52" s="44">
        <f t="shared" si="24"/>
        <v>8.3999999999999995E-3</v>
      </c>
      <c r="Q52" s="25"/>
      <c r="R52" s="111">
        <v>13</v>
      </c>
      <c r="S52" s="112" t="s">
        <v>106</v>
      </c>
    </row>
    <row r="53" spans="1:66" ht="14.1" customHeight="1" x14ac:dyDescent="0.25">
      <c r="A53" s="25"/>
      <c r="B53" s="25"/>
      <c r="C53" s="2" t="s">
        <v>48</v>
      </c>
      <c r="D53" s="25"/>
      <c r="E53" s="25"/>
      <c r="F53" s="1">
        <v>30000</v>
      </c>
      <c r="G53" s="44">
        <f t="shared" si="21"/>
        <v>3.1600000000000003E-2</v>
      </c>
      <c r="H53" s="45"/>
      <c r="I53" s="1">
        <v>30000</v>
      </c>
      <c r="J53" s="44">
        <f t="shared" si="22"/>
        <v>3.1600000000000003E-2</v>
      </c>
      <c r="K53" s="47"/>
      <c r="L53" s="1">
        <v>30000</v>
      </c>
      <c r="M53" s="44">
        <f t="shared" si="23"/>
        <v>3.1600000000000003E-2</v>
      </c>
      <c r="N53" s="48"/>
      <c r="O53" s="1">
        <v>30000</v>
      </c>
      <c r="P53" s="44">
        <f t="shared" si="24"/>
        <v>3.1600000000000003E-2</v>
      </c>
      <c r="Q53" s="25"/>
      <c r="R53" s="111">
        <v>14</v>
      </c>
      <c r="S53" s="112" t="s">
        <v>107</v>
      </c>
    </row>
    <row r="54" spans="1:66" ht="14.1" customHeight="1" x14ac:dyDescent="0.25">
      <c r="A54" s="25"/>
      <c r="B54" s="25"/>
      <c r="C54" s="2" t="s">
        <v>108</v>
      </c>
      <c r="D54" s="25"/>
      <c r="E54" s="25"/>
      <c r="F54" s="1"/>
      <c r="G54" s="44">
        <f t="shared" si="21"/>
        <v>0</v>
      </c>
      <c r="H54" s="45"/>
      <c r="I54" s="1"/>
      <c r="J54" s="44">
        <f t="shared" si="22"/>
        <v>0</v>
      </c>
      <c r="K54" s="47"/>
      <c r="L54" s="1"/>
      <c r="M54" s="44">
        <f t="shared" si="23"/>
        <v>0</v>
      </c>
      <c r="N54" s="48"/>
      <c r="O54" s="1"/>
      <c r="P54" s="44">
        <f t="shared" si="24"/>
        <v>0</v>
      </c>
      <c r="Q54" s="25"/>
      <c r="R54" s="111">
        <v>15</v>
      </c>
      <c r="S54" s="112" t="s">
        <v>109</v>
      </c>
    </row>
    <row r="55" spans="1:66" ht="14.1" customHeight="1" x14ac:dyDescent="0.25">
      <c r="A55" s="25"/>
      <c r="B55" s="23"/>
      <c r="C55" s="102" t="s">
        <v>87</v>
      </c>
      <c r="D55" s="25"/>
      <c r="E55" s="25"/>
      <c r="F55" s="1">
        <v>0</v>
      </c>
      <c r="G55" s="44">
        <f t="shared" si="21"/>
        <v>0</v>
      </c>
      <c r="H55" s="45"/>
      <c r="I55" s="1">
        <v>0</v>
      </c>
      <c r="J55" s="44">
        <f t="shared" si="22"/>
        <v>0</v>
      </c>
      <c r="K55" s="47"/>
      <c r="L55" s="1">
        <v>0</v>
      </c>
      <c r="M55" s="44">
        <f t="shared" si="23"/>
        <v>0</v>
      </c>
      <c r="N55" s="48"/>
      <c r="O55" s="1">
        <v>0</v>
      </c>
      <c r="P55" s="44">
        <f t="shared" si="24"/>
        <v>0</v>
      </c>
      <c r="Q55" s="25"/>
      <c r="R55" s="111">
        <v>16</v>
      </c>
      <c r="S55" s="112" t="s">
        <v>103</v>
      </c>
    </row>
    <row r="56" spans="1:66" ht="14.1" customHeight="1" x14ac:dyDescent="0.25">
      <c r="A56" s="25"/>
      <c r="B56" s="23"/>
      <c r="C56" s="102" t="s">
        <v>89</v>
      </c>
      <c r="D56" s="25"/>
      <c r="E56" s="25"/>
      <c r="F56" s="1">
        <v>1000</v>
      </c>
      <c r="G56" s="44">
        <f t="shared" si="21"/>
        <v>1.1000000000000001E-3</v>
      </c>
      <c r="H56" s="45"/>
      <c r="I56" s="1">
        <v>1000</v>
      </c>
      <c r="J56" s="44">
        <f t="shared" si="22"/>
        <v>1.1000000000000001E-3</v>
      </c>
      <c r="K56" s="47"/>
      <c r="L56" s="1">
        <v>1000</v>
      </c>
      <c r="M56" s="44">
        <f t="shared" si="23"/>
        <v>1.1000000000000001E-3</v>
      </c>
      <c r="N56" s="48"/>
      <c r="O56" s="1">
        <v>1000</v>
      </c>
      <c r="P56" s="44">
        <f t="shared" si="24"/>
        <v>1.1000000000000001E-3</v>
      </c>
      <c r="Q56" s="25"/>
      <c r="R56" s="111">
        <v>8</v>
      </c>
      <c r="S56" s="112" t="s">
        <v>94</v>
      </c>
    </row>
    <row r="57" spans="1:66" ht="14.1" customHeight="1" x14ac:dyDescent="0.25">
      <c r="A57" s="25"/>
      <c r="B57" s="23"/>
      <c r="C57" s="102"/>
      <c r="D57" s="25"/>
      <c r="E57" s="25"/>
      <c r="F57" s="1">
        <v>0</v>
      </c>
      <c r="G57" s="44">
        <f t="shared" si="21"/>
        <v>0</v>
      </c>
      <c r="H57" s="45"/>
      <c r="I57" s="1">
        <v>0</v>
      </c>
      <c r="J57" s="44">
        <f t="shared" si="22"/>
        <v>0</v>
      </c>
      <c r="K57" s="47"/>
      <c r="L57" s="1">
        <v>0</v>
      </c>
      <c r="M57" s="44">
        <f t="shared" si="23"/>
        <v>0</v>
      </c>
      <c r="N57" s="48"/>
      <c r="O57" s="1">
        <v>0</v>
      </c>
      <c r="P57" s="44">
        <f t="shared" si="24"/>
        <v>0</v>
      </c>
      <c r="Q57" s="25"/>
      <c r="R57" s="111">
        <v>9</v>
      </c>
      <c r="S57" s="112" t="s">
        <v>102</v>
      </c>
    </row>
    <row r="58" spans="1:66" ht="14.1" customHeight="1" x14ac:dyDescent="0.25">
      <c r="A58" s="25"/>
      <c r="B58" s="23"/>
      <c r="C58" s="103"/>
      <c r="D58" s="25"/>
      <c r="E58" s="25"/>
      <c r="F58" s="1">
        <v>0</v>
      </c>
      <c r="G58" s="44">
        <f t="shared" si="21"/>
        <v>0</v>
      </c>
      <c r="H58" s="45"/>
      <c r="I58" s="1">
        <v>0</v>
      </c>
      <c r="J58" s="44">
        <f t="shared" si="22"/>
        <v>0</v>
      </c>
      <c r="K58" s="47"/>
      <c r="L58" s="1">
        <v>0</v>
      </c>
      <c r="M58" s="44">
        <f t="shared" si="23"/>
        <v>0</v>
      </c>
      <c r="N58" s="48"/>
      <c r="O58" s="1">
        <v>0</v>
      </c>
      <c r="P58" s="44">
        <f t="shared" si="24"/>
        <v>0</v>
      </c>
      <c r="Q58" s="25"/>
      <c r="R58" s="111">
        <v>9</v>
      </c>
      <c r="S58" s="112" t="s">
        <v>102</v>
      </c>
    </row>
    <row r="59" spans="1:66" s="83" customFormat="1" ht="25.2" customHeight="1" x14ac:dyDescent="0.25">
      <c r="A59" s="80"/>
      <c r="B59" s="78"/>
      <c r="C59" s="78"/>
      <c r="D59" s="78"/>
      <c r="E59" s="78"/>
      <c r="F59" s="79">
        <f>SUM(F49:F58)</f>
        <v>419000</v>
      </c>
      <c r="G59" s="56">
        <f>SUM(G49:G58)</f>
        <v>0.44110000000000005</v>
      </c>
      <c r="H59" s="55"/>
      <c r="I59" s="79">
        <f>SUM(I49:I58)</f>
        <v>414000</v>
      </c>
      <c r="J59" s="56">
        <f>SUM(J49:J58)</f>
        <v>0.43580000000000002</v>
      </c>
      <c r="K59" s="57"/>
      <c r="L59" s="79">
        <f>SUM(L49:L58)</f>
        <v>414000</v>
      </c>
      <c r="M59" s="56">
        <f>SUM(M49:M58)</f>
        <v>0.43580000000000002</v>
      </c>
      <c r="N59" s="80"/>
      <c r="O59" s="79">
        <f>SUM(O49:O58)</f>
        <v>414000</v>
      </c>
      <c r="P59" s="56">
        <f>SUM(P49:P58)</f>
        <v>0.43580000000000002</v>
      </c>
      <c r="Q59" s="80"/>
      <c r="R59" s="82"/>
      <c r="S59" s="109"/>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row>
    <row r="60" spans="1:66" s="62" customFormat="1" ht="25.5" customHeight="1" thickBot="1" x14ac:dyDescent="0.3">
      <c r="A60" s="59"/>
      <c r="B60" s="84" t="s">
        <v>92</v>
      </c>
      <c r="C60" s="84"/>
      <c r="D60" s="84"/>
      <c r="E60" s="84"/>
      <c r="F60" s="85">
        <f>F46-F59</f>
        <v>0</v>
      </c>
      <c r="G60" s="86">
        <f>G46-G59</f>
        <v>-2.9999999999985594E-4</v>
      </c>
      <c r="H60" s="55"/>
      <c r="I60" s="85">
        <f>I46-I59</f>
        <v>62300</v>
      </c>
      <c r="J60" s="86">
        <f>J46-J59</f>
        <v>6.5199999999999869E-2</v>
      </c>
      <c r="K60" s="87"/>
      <c r="L60" s="85">
        <f>L46-L59</f>
        <v>5000</v>
      </c>
      <c r="M60" s="86">
        <f>M46-M59</f>
        <v>4.900000000000182E-3</v>
      </c>
      <c r="N60" s="88"/>
      <c r="O60" s="85">
        <f>O46-O59</f>
        <v>5000</v>
      </c>
      <c r="P60" s="86">
        <f>P46-P59</f>
        <v>4.900000000000182E-3</v>
      </c>
      <c r="Q60" s="59"/>
      <c r="R60" s="61"/>
      <c r="S60" s="107"/>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row>
    <row r="61" spans="1:66" s="62" customFormat="1" ht="14.1" customHeight="1" x14ac:dyDescent="0.25">
      <c r="A61" s="59"/>
      <c r="B61" s="89"/>
      <c r="C61" s="89"/>
      <c r="D61" s="89"/>
      <c r="E61" s="89"/>
      <c r="F61" s="73"/>
      <c r="G61" s="47"/>
      <c r="H61" s="90"/>
      <c r="I61" s="73"/>
      <c r="J61" s="47"/>
      <c r="K61" s="47"/>
      <c r="L61" s="73"/>
      <c r="M61" s="47"/>
      <c r="N61" s="72"/>
      <c r="O61" s="73"/>
      <c r="P61" s="47"/>
      <c r="Q61" s="59"/>
      <c r="R61" s="61"/>
      <c r="S61" s="107"/>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row>
    <row r="62" spans="1:66" ht="13.5" customHeight="1" x14ac:dyDescent="0.25">
      <c r="A62" s="25"/>
      <c r="B62" s="64" t="s">
        <v>80</v>
      </c>
      <c r="C62" s="25"/>
      <c r="D62" s="25"/>
      <c r="E62" s="25"/>
      <c r="F62" s="49"/>
      <c r="G62" s="48"/>
      <c r="H62" s="72"/>
      <c r="I62" s="49"/>
      <c r="J62" s="48"/>
      <c r="K62" s="72"/>
      <c r="L62" s="49"/>
      <c r="M62" s="48"/>
      <c r="N62" s="48"/>
      <c r="O62" s="48"/>
      <c r="P62" s="48"/>
      <c r="Q62" s="25"/>
    </row>
    <row r="63" spans="1:66" ht="13.5" customHeight="1" x14ac:dyDescent="0.25">
      <c r="A63" s="25"/>
      <c r="B63" s="25" t="s">
        <v>81</v>
      </c>
      <c r="C63" s="25"/>
      <c r="D63" s="25"/>
      <c r="E63" s="25"/>
      <c r="F63" s="49"/>
      <c r="G63" s="48"/>
      <c r="H63" s="72"/>
      <c r="I63" s="91">
        <f>+I60</f>
        <v>62300</v>
      </c>
      <c r="J63" s="48"/>
      <c r="K63" s="72"/>
      <c r="L63" s="91">
        <f>+L60</f>
        <v>5000</v>
      </c>
      <c r="M63" s="48"/>
      <c r="N63" s="48"/>
      <c r="O63" s="91">
        <f>+O60</f>
        <v>5000</v>
      </c>
      <c r="P63" s="48"/>
      <c r="Q63" s="25"/>
    </row>
    <row r="64" spans="1:66" ht="13.5" customHeight="1" x14ac:dyDescent="0.25">
      <c r="A64" s="25"/>
      <c r="B64" s="25" t="s">
        <v>84</v>
      </c>
      <c r="C64" s="25"/>
      <c r="D64" s="25"/>
      <c r="E64" s="25"/>
      <c r="F64" s="49"/>
      <c r="G64" s="48"/>
      <c r="H64" s="72"/>
      <c r="I64" s="1">
        <v>0</v>
      </c>
      <c r="J64" s="48"/>
      <c r="K64" s="72"/>
      <c r="L64" s="7">
        <v>0</v>
      </c>
      <c r="M64" s="48"/>
      <c r="N64" s="48"/>
      <c r="O64" s="7">
        <v>0</v>
      </c>
      <c r="P64" s="48"/>
      <c r="Q64" s="25"/>
      <c r="R64" s="111">
        <v>17</v>
      </c>
      <c r="S64" s="112" t="s">
        <v>95</v>
      </c>
    </row>
    <row r="65" spans="1:66" ht="13.5" customHeight="1" x14ac:dyDescent="0.25">
      <c r="A65" s="25"/>
      <c r="B65" s="25" t="s">
        <v>78</v>
      </c>
      <c r="C65" s="25"/>
      <c r="D65" s="25"/>
      <c r="E65" s="25"/>
      <c r="F65" s="48"/>
      <c r="G65" s="48"/>
      <c r="H65" s="72"/>
      <c r="I65" s="104">
        <v>0</v>
      </c>
      <c r="J65" s="48"/>
      <c r="K65" s="72"/>
      <c r="L65" s="92">
        <f>I66</f>
        <v>62300</v>
      </c>
      <c r="M65" s="48"/>
      <c r="N65" s="48"/>
      <c r="O65" s="92">
        <f>L66</f>
        <v>67300</v>
      </c>
      <c r="P65" s="48"/>
      <c r="Q65" s="25"/>
    </row>
    <row r="66" spans="1:66" ht="13.5" customHeight="1" x14ac:dyDescent="0.25">
      <c r="A66" s="25"/>
      <c r="B66" s="25" t="s">
        <v>79</v>
      </c>
      <c r="C66" s="25"/>
      <c r="D66" s="25"/>
      <c r="E66" s="25"/>
      <c r="F66" s="48"/>
      <c r="G66" s="48"/>
      <c r="H66" s="72"/>
      <c r="I66" s="49">
        <f>SUM(I63:I65)</f>
        <v>62300</v>
      </c>
      <c r="J66" s="48"/>
      <c r="K66" s="72"/>
      <c r="L66" s="49">
        <f>SUM(L63:L65)</f>
        <v>67300</v>
      </c>
      <c r="M66" s="48"/>
      <c r="N66" s="48"/>
      <c r="O66" s="49">
        <f>SUM(O63:O65)</f>
        <v>72300</v>
      </c>
      <c r="P66" s="48"/>
      <c r="Q66" s="25"/>
    </row>
    <row r="67" spans="1:66" ht="13.5" customHeight="1" x14ac:dyDescent="0.25">
      <c r="A67" s="25"/>
      <c r="B67" s="25" t="s">
        <v>82</v>
      </c>
      <c r="C67" s="25"/>
      <c r="D67" s="25"/>
      <c r="E67" s="25"/>
      <c r="F67" s="49"/>
      <c r="G67" s="48"/>
      <c r="H67" s="72"/>
      <c r="I67" s="8">
        <v>0</v>
      </c>
      <c r="J67" s="48"/>
      <c r="K67" s="72"/>
      <c r="L67" s="92">
        <f>I67</f>
        <v>0</v>
      </c>
      <c r="M67" s="48"/>
      <c r="N67" s="48"/>
      <c r="O67" s="92">
        <f>I67</f>
        <v>0</v>
      </c>
      <c r="P67" s="48"/>
      <c r="Q67" s="25"/>
      <c r="R67" s="111">
        <v>18</v>
      </c>
      <c r="S67" s="112" t="s">
        <v>104</v>
      </c>
    </row>
    <row r="68" spans="1:66" s="98" customFormat="1" ht="25.2" customHeight="1" thickBot="1" x14ac:dyDescent="0.3">
      <c r="A68" s="64"/>
      <c r="B68" s="64" t="s">
        <v>83</v>
      </c>
      <c r="C68" s="64"/>
      <c r="D68" s="64"/>
      <c r="E68" s="64"/>
      <c r="F68" s="93"/>
      <c r="G68" s="94"/>
      <c r="H68" s="71"/>
      <c r="I68" s="95">
        <f>I66+I67</f>
        <v>62300</v>
      </c>
      <c r="J68" s="94"/>
      <c r="K68" s="71"/>
      <c r="L68" s="95">
        <f>L66+L67</f>
        <v>67300</v>
      </c>
      <c r="M68" s="94"/>
      <c r="N68" s="94"/>
      <c r="O68" s="95">
        <f>O66+O67</f>
        <v>72300</v>
      </c>
      <c r="P68" s="94"/>
      <c r="Q68" s="64"/>
      <c r="R68" s="97"/>
      <c r="S68" s="110"/>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c r="BE68" s="96"/>
      <c r="BF68" s="96"/>
      <c r="BG68" s="96"/>
      <c r="BH68" s="96"/>
      <c r="BI68" s="96"/>
      <c r="BJ68" s="96"/>
      <c r="BK68" s="96"/>
      <c r="BL68" s="96"/>
      <c r="BM68" s="96"/>
      <c r="BN68" s="96"/>
    </row>
    <row r="69" spans="1:66" s="20" customFormat="1" ht="11.25" customHeight="1" x14ac:dyDescent="0.25">
      <c r="A69" s="25"/>
      <c r="B69" s="25"/>
      <c r="C69" s="25"/>
      <c r="D69" s="25"/>
      <c r="E69" s="25"/>
      <c r="F69" s="99"/>
      <c r="G69" s="25"/>
      <c r="H69" s="23"/>
      <c r="I69" s="99"/>
      <c r="J69" s="25"/>
      <c r="K69" s="23"/>
      <c r="L69" s="99"/>
      <c r="M69" s="25"/>
      <c r="N69" s="25"/>
      <c r="O69" s="25"/>
      <c r="P69" s="25"/>
      <c r="Q69" s="25"/>
      <c r="R69" s="28"/>
      <c r="S69" s="105"/>
    </row>
    <row r="70" spans="1:66" s="20" customFormat="1" ht="13.5" customHeight="1" x14ac:dyDescent="0.25">
      <c r="F70" s="100"/>
      <c r="H70" s="19"/>
      <c r="I70" s="100"/>
      <c r="K70" s="19"/>
      <c r="L70" s="100"/>
      <c r="R70" s="28"/>
      <c r="S70" s="105"/>
    </row>
    <row r="71" spans="1:66" s="20" customFormat="1" ht="13.5" customHeight="1" x14ac:dyDescent="0.25">
      <c r="F71" s="100"/>
      <c r="H71" s="19"/>
      <c r="I71" s="100"/>
      <c r="K71" s="19"/>
      <c r="L71" s="100"/>
      <c r="R71" s="28"/>
      <c r="S71" s="105"/>
    </row>
    <row r="72" spans="1:66" s="20" customFormat="1" ht="13.5" customHeight="1" x14ac:dyDescent="0.25">
      <c r="H72" s="19"/>
      <c r="K72" s="19"/>
      <c r="R72" s="28"/>
      <c r="S72" s="105"/>
    </row>
    <row r="73" spans="1:66" s="20" customFormat="1" ht="13.5" customHeight="1" x14ac:dyDescent="0.25">
      <c r="H73" s="19"/>
      <c r="K73" s="19"/>
      <c r="R73" s="28"/>
      <c r="S73" s="105"/>
    </row>
    <row r="74" spans="1:66" s="20" customFormat="1" ht="13.5" customHeight="1" x14ac:dyDescent="0.25">
      <c r="H74" s="19"/>
      <c r="K74" s="19"/>
      <c r="R74" s="28"/>
      <c r="S74" s="105"/>
    </row>
    <row r="75" spans="1:66" s="20" customFormat="1" ht="13.5" customHeight="1" x14ac:dyDescent="0.25">
      <c r="H75" s="19"/>
      <c r="K75" s="19"/>
      <c r="R75" s="28"/>
      <c r="S75" s="105"/>
    </row>
    <row r="76" spans="1:66" s="20" customFormat="1" ht="13.5" customHeight="1" x14ac:dyDescent="0.25">
      <c r="H76" s="19"/>
      <c r="K76" s="19"/>
      <c r="R76" s="28"/>
      <c r="S76" s="105"/>
    </row>
    <row r="77" spans="1:66" s="20" customFormat="1" ht="13.5" customHeight="1" x14ac:dyDescent="0.25">
      <c r="H77" s="19"/>
      <c r="K77" s="19"/>
      <c r="R77" s="28"/>
      <c r="S77" s="105"/>
    </row>
    <row r="78" spans="1:66" s="20" customFormat="1" ht="13.5" customHeight="1" x14ac:dyDescent="0.25">
      <c r="H78" s="19"/>
      <c r="K78" s="19"/>
      <c r="R78" s="28"/>
      <c r="S78" s="105"/>
    </row>
    <row r="79" spans="1:66" s="20" customFormat="1" ht="13.5" customHeight="1" x14ac:dyDescent="0.25">
      <c r="H79" s="19"/>
      <c r="K79" s="19"/>
      <c r="R79" s="28"/>
      <c r="S79" s="105"/>
    </row>
    <row r="80" spans="1:66" s="20" customFormat="1" ht="13.5" customHeight="1" x14ac:dyDescent="0.25">
      <c r="H80" s="19"/>
      <c r="K80" s="19"/>
      <c r="R80" s="28"/>
      <c r="S80" s="105"/>
    </row>
    <row r="81" spans="8:19" s="20" customFormat="1" ht="13.5" customHeight="1" x14ac:dyDescent="0.25">
      <c r="H81" s="19"/>
      <c r="K81" s="19"/>
      <c r="R81" s="28"/>
      <c r="S81" s="105"/>
    </row>
    <row r="82" spans="8:19" s="20" customFormat="1" ht="13.5" customHeight="1" x14ac:dyDescent="0.25">
      <c r="H82" s="19"/>
      <c r="K82" s="19"/>
      <c r="R82" s="28"/>
      <c r="S82" s="105"/>
    </row>
    <row r="83" spans="8:19" s="20" customFormat="1" ht="13.5" customHeight="1" x14ac:dyDescent="0.25">
      <c r="H83" s="19"/>
      <c r="K83" s="19"/>
      <c r="R83" s="28"/>
      <c r="S83" s="105"/>
    </row>
    <row r="84" spans="8:19" s="20" customFormat="1" ht="13.5" customHeight="1" x14ac:dyDescent="0.25">
      <c r="H84" s="19"/>
      <c r="K84" s="19"/>
      <c r="R84" s="28"/>
      <c r="S84" s="105"/>
    </row>
    <row r="85" spans="8:19" s="20" customFormat="1" ht="13.5" customHeight="1" x14ac:dyDescent="0.25">
      <c r="H85" s="19"/>
      <c r="K85" s="19"/>
      <c r="R85" s="28"/>
      <c r="S85" s="105"/>
    </row>
    <row r="86" spans="8:19" s="20" customFormat="1" ht="13.5" customHeight="1" x14ac:dyDescent="0.25">
      <c r="H86" s="19"/>
      <c r="K86" s="19"/>
      <c r="R86" s="28"/>
      <c r="S86" s="105"/>
    </row>
    <row r="87" spans="8:19" s="20" customFormat="1" ht="13.5" customHeight="1" x14ac:dyDescent="0.25">
      <c r="H87" s="19"/>
      <c r="K87" s="19"/>
      <c r="R87" s="28"/>
      <c r="S87" s="105"/>
    </row>
    <row r="88" spans="8:19" s="20" customFormat="1" ht="13.5" customHeight="1" x14ac:dyDescent="0.25">
      <c r="H88" s="19"/>
      <c r="K88" s="19"/>
      <c r="R88" s="28"/>
      <c r="S88" s="105"/>
    </row>
    <row r="89" spans="8:19" s="20" customFormat="1" ht="13.5" customHeight="1" x14ac:dyDescent="0.25">
      <c r="H89" s="19"/>
      <c r="K89" s="19"/>
      <c r="R89" s="28"/>
      <c r="S89" s="105"/>
    </row>
    <row r="90" spans="8:19" s="20" customFormat="1" ht="13.5" customHeight="1" x14ac:dyDescent="0.25">
      <c r="H90" s="19"/>
      <c r="K90" s="19"/>
      <c r="R90" s="28"/>
      <c r="S90" s="105"/>
    </row>
    <row r="91" spans="8:19" s="20" customFormat="1" ht="13.5" customHeight="1" x14ac:dyDescent="0.25">
      <c r="H91" s="19"/>
      <c r="K91" s="19"/>
      <c r="R91" s="28"/>
      <c r="S91" s="105"/>
    </row>
    <row r="92" spans="8:19" s="20" customFormat="1" ht="13.5" customHeight="1" x14ac:dyDescent="0.25">
      <c r="H92" s="19"/>
      <c r="K92" s="19"/>
      <c r="R92" s="28"/>
      <c r="S92" s="105"/>
    </row>
    <row r="93" spans="8:19" s="20" customFormat="1" ht="13.5" customHeight="1" x14ac:dyDescent="0.25">
      <c r="H93" s="19"/>
      <c r="K93" s="19"/>
      <c r="R93" s="28"/>
      <c r="S93" s="105"/>
    </row>
    <row r="94" spans="8:19" s="20" customFormat="1" ht="13.5" customHeight="1" x14ac:dyDescent="0.25">
      <c r="H94" s="19"/>
      <c r="K94" s="19"/>
      <c r="R94" s="28"/>
      <c r="S94" s="105"/>
    </row>
    <row r="95" spans="8:19" s="20" customFormat="1" ht="13.5" customHeight="1" x14ac:dyDescent="0.25">
      <c r="H95" s="19"/>
      <c r="K95" s="19"/>
      <c r="R95" s="28"/>
      <c r="S95" s="105"/>
    </row>
    <row r="96" spans="8:19" s="20" customFormat="1" ht="13.5" customHeight="1" x14ac:dyDescent="0.25">
      <c r="H96" s="19"/>
      <c r="K96" s="19"/>
      <c r="R96" s="28"/>
      <c r="S96" s="105"/>
    </row>
    <row r="97" spans="8:19" s="20" customFormat="1" ht="13.5" customHeight="1" x14ac:dyDescent="0.25">
      <c r="H97" s="19"/>
      <c r="K97" s="19"/>
      <c r="R97" s="28"/>
      <c r="S97" s="105"/>
    </row>
    <row r="98" spans="8:19" s="20" customFormat="1" ht="13.5" customHeight="1" x14ac:dyDescent="0.25">
      <c r="H98" s="19"/>
      <c r="K98" s="19"/>
      <c r="R98" s="28"/>
      <c r="S98" s="105"/>
    </row>
    <row r="99" spans="8:19" s="20" customFormat="1" ht="13.5" customHeight="1" x14ac:dyDescent="0.25">
      <c r="H99" s="19"/>
      <c r="K99" s="19"/>
      <c r="R99" s="28"/>
      <c r="S99" s="105"/>
    </row>
    <row r="100" spans="8:19" s="20" customFormat="1" ht="13.5" customHeight="1" x14ac:dyDescent="0.25">
      <c r="H100" s="19"/>
      <c r="K100" s="19"/>
      <c r="R100" s="28"/>
      <c r="S100" s="105"/>
    </row>
    <row r="101" spans="8:19" s="20" customFormat="1" ht="13.5" customHeight="1" x14ac:dyDescent="0.25">
      <c r="H101" s="19"/>
      <c r="K101" s="19"/>
      <c r="R101" s="28"/>
      <c r="S101" s="105"/>
    </row>
    <row r="102" spans="8:19" s="20" customFormat="1" ht="13.5" customHeight="1" x14ac:dyDescent="0.25">
      <c r="H102" s="19"/>
      <c r="K102" s="19"/>
      <c r="R102" s="28"/>
      <c r="S102" s="105"/>
    </row>
    <row r="103" spans="8:19" s="20" customFormat="1" ht="13.5" customHeight="1" x14ac:dyDescent="0.25">
      <c r="H103" s="19"/>
      <c r="K103" s="19"/>
      <c r="R103" s="28"/>
      <c r="S103" s="105"/>
    </row>
    <row r="104" spans="8:19" s="20" customFormat="1" ht="13.5" customHeight="1" x14ac:dyDescent="0.25">
      <c r="H104" s="19"/>
      <c r="K104" s="19"/>
      <c r="R104" s="28"/>
      <c r="S104" s="105"/>
    </row>
    <row r="105" spans="8:19" s="20" customFormat="1" ht="13.5" customHeight="1" x14ac:dyDescent="0.25">
      <c r="H105" s="19"/>
      <c r="K105" s="19"/>
      <c r="R105" s="28"/>
      <c r="S105" s="105"/>
    </row>
    <row r="106" spans="8:19" s="20" customFormat="1" ht="13.5" customHeight="1" x14ac:dyDescent="0.25">
      <c r="H106" s="19"/>
      <c r="K106" s="19"/>
      <c r="R106" s="28"/>
      <c r="S106" s="105"/>
    </row>
    <row r="107" spans="8:19" s="20" customFormat="1" ht="13.5" customHeight="1" x14ac:dyDescent="0.25">
      <c r="H107" s="19"/>
      <c r="K107" s="19"/>
      <c r="R107" s="28"/>
      <c r="S107" s="105"/>
    </row>
    <row r="108" spans="8:19" s="20" customFormat="1" ht="13.5" customHeight="1" x14ac:dyDescent="0.25">
      <c r="H108" s="19"/>
      <c r="K108" s="19"/>
      <c r="R108" s="28"/>
      <c r="S108" s="105"/>
    </row>
    <row r="109" spans="8:19" s="20" customFormat="1" ht="13.5" customHeight="1" x14ac:dyDescent="0.25">
      <c r="H109" s="19"/>
      <c r="K109" s="19"/>
      <c r="R109" s="28"/>
      <c r="S109" s="105"/>
    </row>
    <row r="110" spans="8:19" s="20" customFormat="1" ht="13.5" customHeight="1" x14ac:dyDescent="0.25">
      <c r="H110" s="19"/>
      <c r="K110" s="19"/>
      <c r="R110" s="28"/>
      <c r="S110" s="105"/>
    </row>
    <row r="111" spans="8:19" s="20" customFormat="1" ht="13.5" customHeight="1" x14ac:dyDescent="0.25">
      <c r="H111" s="19"/>
      <c r="K111" s="19"/>
      <c r="R111" s="28"/>
      <c r="S111" s="105"/>
    </row>
    <row r="112" spans="8:19" s="20" customFormat="1" ht="13.5" customHeight="1" x14ac:dyDescent="0.25">
      <c r="H112" s="19"/>
      <c r="K112" s="19"/>
      <c r="R112" s="28"/>
      <c r="S112" s="105"/>
    </row>
    <row r="113" spans="8:19" s="20" customFormat="1" ht="13.5" customHeight="1" x14ac:dyDescent="0.25">
      <c r="H113" s="19"/>
      <c r="K113" s="19"/>
      <c r="R113" s="28"/>
      <c r="S113" s="105"/>
    </row>
    <row r="114" spans="8:19" s="20" customFormat="1" ht="13.5" customHeight="1" x14ac:dyDescent="0.25">
      <c r="H114" s="19"/>
      <c r="K114" s="19"/>
      <c r="R114" s="28"/>
      <c r="S114" s="105"/>
    </row>
    <row r="115" spans="8:19" s="20" customFormat="1" ht="13.5" customHeight="1" x14ac:dyDescent="0.25">
      <c r="H115" s="19"/>
      <c r="K115" s="19"/>
      <c r="R115" s="28"/>
      <c r="S115" s="105"/>
    </row>
    <row r="116" spans="8:19" s="20" customFormat="1" ht="13.5" customHeight="1" x14ac:dyDescent="0.25">
      <c r="H116" s="19"/>
      <c r="K116" s="19"/>
      <c r="R116" s="28"/>
      <c r="S116" s="105"/>
    </row>
    <row r="117" spans="8:19" s="20" customFormat="1" ht="13.5" customHeight="1" x14ac:dyDescent="0.25">
      <c r="H117" s="19"/>
      <c r="K117" s="19"/>
      <c r="R117" s="28"/>
      <c r="S117" s="105"/>
    </row>
    <row r="118" spans="8:19" s="20" customFormat="1" ht="13.5" customHeight="1" x14ac:dyDescent="0.25">
      <c r="H118" s="19"/>
      <c r="K118" s="19"/>
      <c r="R118" s="28"/>
      <c r="S118" s="105"/>
    </row>
    <row r="119" spans="8:19" s="20" customFormat="1" ht="13.5" customHeight="1" x14ac:dyDescent="0.25">
      <c r="H119" s="19"/>
      <c r="K119" s="19"/>
      <c r="R119" s="28"/>
      <c r="S119" s="105"/>
    </row>
    <row r="120" spans="8:19" s="20" customFormat="1" ht="13.5" customHeight="1" x14ac:dyDescent="0.25">
      <c r="H120" s="19"/>
      <c r="K120" s="19"/>
      <c r="R120" s="28"/>
      <c r="S120" s="105"/>
    </row>
    <row r="121" spans="8:19" s="20" customFormat="1" ht="13.5" customHeight="1" x14ac:dyDescent="0.25">
      <c r="H121" s="19"/>
      <c r="K121" s="19"/>
      <c r="R121" s="28"/>
      <c r="S121" s="105"/>
    </row>
    <row r="122" spans="8:19" s="20" customFormat="1" ht="13.5" customHeight="1" x14ac:dyDescent="0.25">
      <c r="H122" s="19"/>
      <c r="K122" s="19"/>
      <c r="R122" s="28"/>
      <c r="S122" s="105"/>
    </row>
    <row r="123" spans="8:19" s="20" customFormat="1" ht="13.5" customHeight="1" x14ac:dyDescent="0.25">
      <c r="H123" s="19"/>
      <c r="K123" s="19"/>
      <c r="R123" s="28"/>
      <c r="S123" s="105"/>
    </row>
    <row r="124" spans="8:19" s="20" customFormat="1" ht="13.5" customHeight="1" x14ac:dyDescent="0.25">
      <c r="H124" s="19"/>
      <c r="K124" s="19"/>
      <c r="R124" s="28"/>
      <c r="S124" s="105"/>
    </row>
    <row r="125" spans="8:19" s="20" customFormat="1" ht="13.5" customHeight="1" x14ac:dyDescent="0.25">
      <c r="H125" s="19"/>
      <c r="K125" s="19"/>
      <c r="R125" s="28"/>
      <c r="S125" s="105"/>
    </row>
    <row r="126" spans="8:19" s="20" customFormat="1" ht="13.5" customHeight="1" x14ac:dyDescent="0.25">
      <c r="H126" s="19"/>
      <c r="K126" s="19"/>
      <c r="R126" s="28"/>
      <c r="S126" s="105"/>
    </row>
    <row r="127" spans="8:19" s="20" customFormat="1" ht="13.5" customHeight="1" x14ac:dyDescent="0.25">
      <c r="H127" s="19"/>
      <c r="K127" s="19"/>
      <c r="R127" s="28"/>
      <c r="S127" s="105"/>
    </row>
    <row r="128" spans="8:19" s="20" customFormat="1" ht="13.5" customHeight="1" x14ac:dyDescent="0.25">
      <c r="H128" s="19"/>
      <c r="K128" s="19"/>
      <c r="R128" s="28"/>
      <c r="S128" s="105"/>
    </row>
    <row r="129" spans="8:19" s="20" customFormat="1" ht="13.5" customHeight="1" x14ac:dyDescent="0.25">
      <c r="H129" s="19"/>
      <c r="K129" s="19"/>
      <c r="R129" s="28"/>
      <c r="S129" s="105"/>
    </row>
    <row r="130" spans="8:19" s="20" customFormat="1" ht="13.5" customHeight="1" x14ac:dyDescent="0.25">
      <c r="H130" s="19"/>
      <c r="K130" s="19"/>
      <c r="R130" s="28"/>
      <c r="S130" s="105"/>
    </row>
    <row r="131" spans="8:19" s="20" customFormat="1" ht="13.5" customHeight="1" x14ac:dyDescent="0.25">
      <c r="H131" s="19"/>
      <c r="K131" s="19"/>
      <c r="R131" s="28"/>
      <c r="S131" s="105"/>
    </row>
    <row r="132" spans="8:19" s="20" customFormat="1" ht="13.5" customHeight="1" x14ac:dyDescent="0.25">
      <c r="H132" s="19"/>
      <c r="K132" s="19"/>
      <c r="R132" s="28"/>
      <c r="S132" s="105"/>
    </row>
    <row r="133" spans="8:19" s="20" customFormat="1" ht="13.5" customHeight="1" x14ac:dyDescent="0.25">
      <c r="H133" s="19"/>
      <c r="K133" s="19"/>
      <c r="R133" s="28"/>
      <c r="S133" s="105"/>
    </row>
    <row r="134" spans="8:19" s="20" customFormat="1" ht="13.5" customHeight="1" x14ac:dyDescent="0.25">
      <c r="H134" s="19"/>
      <c r="K134" s="19"/>
      <c r="R134" s="28"/>
      <c r="S134" s="105"/>
    </row>
    <row r="135" spans="8:19" s="20" customFormat="1" ht="13.5" customHeight="1" x14ac:dyDescent="0.25">
      <c r="H135" s="19"/>
      <c r="K135" s="19"/>
      <c r="R135" s="28"/>
      <c r="S135" s="105"/>
    </row>
    <row r="136" spans="8:19" s="20" customFormat="1" ht="13.5" customHeight="1" x14ac:dyDescent="0.25">
      <c r="H136" s="19"/>
      <c r="K136" s="19"/>
      <c r="R136" s="28"/>
      <c r="S136" s="105"/>
    </row>
    <row r="137" spans="8:19" s="20" customFormat="1" ht="13.5" customHeight="1" x14ac:dyDescent="0.25">
      <c r="H137" s="19"/>
      <c r="K137" s="19"/>
      <c r="R137" s="28"/>
      <c r="S137" s="105"/>
    </row>
    <row r="138" spans="8:19" s="20" customFormat="1" ht="13.5" customHeight="1" x14ac:dyDescent="0.25">
      <c r="H138" s="19"/>
      <c r="K138" s="19"/>
      <c r="R138" s="28"/>
      <c r="S138" s="105"/>
    </row>
    <row r="139" spans="8:19" s="20" customFormat="1" ht="13.5" customHeight="1" x14ac:dyDescent="0.25">
      <c r="H139" s="19"/>
      <c r="K139" s="19"/>
      <c r="R139" s="28"/>
      <c r="S139" s="105"/>
    </row>
    <row r="140" spans="8:19" s="20" customFormat="1" ht="13.5" customHeight="1" x14ac:dyDescent="0.25">
      <c r="H140" s="19"/>
      <c r="K140" s="19"/>
      <c r="R140" s="28"/>
      <c r="S140" s="105"/>
    </row>
    <row r="141" spans="8:19" s="20" customFormat="1" ht="13.5" customHeight="1" x14ac:dyDescent="0.25">
      <c r="H141" s="19"/>
      <c r="K141" s="19"/>
      <c r="R141" s="28"/>
      <c r="S141" s="105"/>
    </row>
    <row r="142" spans="8:19" s="20" customFormat="1" ht="13.5" customHeight="1" x14ac:dyDescent="0.25">
      <c r="H142" s="19"/>
      <c r="K142" s="19"/>
      <c r="R142" s="28"/>
      <c r="S142" s="105"/>
    </row>
    <row r="143" spans="8:19" s="20" customFormat="1" ht="13.5" customHeight="1" x14ac:dyDescent="0.25">
      <c r="H143" s="19"/>
      <c r="K143" s="19"/>
      <c r="R143" s="28"/>
      <c r="S143" s="105"/>
    </row>
    <row r="144" spans="8:19" s="20" customFormat="1" ht="13.5" customHeight="1" x14ac:dyDescent="0.25">
      <c r="H144" s="19"/>
      <c r="K144" s="19"/>
      <c r="R144" s="28"/>
      <c r="S144" s="105"/>
    </row>
    <row r="145" spans="8:19" s="20" customFormat="1" ht="13.5" customHeight="1" x14ac:dyDescent="0.25">
      <c r="H145" s="19"/>
      <c r="K145" s="19"/>
      <c r="R145" s="28"/>
      <c r="S145" s="105"/>
    </row>
    <row r="146" spans="8:19" s="20" customFormat="1" ht="13.5" customHeight="1" x14ac:dyDescent="0.25">
      <c r="H146" s="19"/>
      <c r="K146" s="19"/>
      <c r="R146" s="28"/>
      <c r="S146" s="105"/>
    </row>
    <row r="147" spans="8:19" s="20" customFormat="1" ht="13.5" customHeight="1" x14ac:dyDescent="0.25">
      <c r="H147" s="19"/>
      <c r="K147" s="19"/>
      <c r="R147" s="28"/>
      <c r="S147" s="105"/>
    </row>
    <row r="148" spans="8:19" s="20" customFormat="1" ht="13.5" customHeight="1" x14ac:dyDescent="0.25">
      <c r="H148" s="19"/>
      <c r="K148" s="19"/>
      <c r="R148" s="28"/>
      <c r="S148" s="105"/>
    </row>
  </sheetData>
  <sheetProtection algorithmName="SHA-512" hashValue="R6SicRDQz4WSVsbeZGGtV509i5fQL11Nr26wthwpCWipZk+Juc/Nps8kVecJLwNg8ruWYAwLhSfEqtr+Wkhgxg==" saltValue="WA8Th7hgqJibyEUNS2tbHQ==" spinCount="100000" sheet="1" objects="1" scenarios="1" insertRows="0"/>
  <dataConsolidate/>
  <mergeCells count="25">
    <mergeCell ref="D26:E26"/>
    <mergeCell ref="I13:J13"/>
    <mergeCell ref="L13:M13"/>
    <mergeCell ref="O13:P13"/>
    <mergeCell ref="R4:R6"/>
    <mergeCell ref="L7:M7"/>
    <mergeCell ref="L8:M8"/>
    <mergeCell ref="L9:M9"/>
    <mergeCell ref="L10:M10"/>
    <mergeCell ref="L12:M12"/>
    <mergeCell ref="O12:P12"/>
    <mergeCell ref="F14:G14"/>
    <mergeCell ref="I7:J7"/>
    <mergeCell ref="F7:G7"/>
    <mergeCell ref="I8:J8"/>
    <mergeCell ref="I9:J9"/>
    <mergeCell ref="I10:J10"/>
    <mergeCell ref="I12:J12"/>
    <mergeCell ref="O7:P7"/>
    <mergeCell ref="O8:P8"/>
    <mergeCell ref="O9:P9"/>
    <mergeCell ref="O10:P10"/>
    <mergeCell ref="I11:J11"/>
    <mergeCell ref="L11:M11"/>
    <mergeCell ref="O11:P11"/>
  </mergeCells>
  <phoneticPr fontId="13" type="noConversion"/>
  <printOptions horizontalCentered="1"/>
  <pageMargins left="0.59055118110236227" right="0.59055118110236227" top="0.6692913385826772" bottom="0.6692913385826772" header="0.31496062992125984" footer="0.27559055118110237"/>
  <pageSetup scale="63" orientation="portrait" r:id="rId1"/>
  <headerFooter alignWithMargins="0">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F99CB-53E6-43A4-B0D1-37EB69BB15DF}">
  <sheetPr>
    <pageSetUpPr fitToPage="1"/>
  </sheetPr>
  <dimension ref="A1:IZ1479"/>
  <sheetViews>
    <sheetView zoomScaleNormal="100" workbookViewId="0">
      <selection activeCell="B1" sqref="B1"/>
    </sheetView>
  </sheetViews>
  <sheetFormatPr baseColWidth="10" defaultColWidth="11.44140625" defaultRowHeight="13.2" outlineLevelRow="1" x14ac:dyDescent="0.25"/>
  <cols>
    <col min="1" max="1" width="1.77734375" style="128" customWidth="1"/>
    <col min="2" max="3" width="15.77734375" style="128" customWidth="1"/>
    <col min="4" max="5" width="11.44140625" style="128" customWidth="1"/>
    <col min="6" max="6" width="10" style="128" customWidth="1"/>
    <col min="7" max="8" width="13" style="128" customWidth="1"/>
    <col min="9" max="9" width="14.44140625" style="128" bestFit="1" customWidth="1"/>
    <col min="10" max="10" width="5.6640625" style="127" customWidth="1"/>
    <col min="11" max="12" width="15.77734375" style="128" customWidth="1"/>
    <col min="13" max="13" width="18.44140625" style="128" customWidth="1"/>
    <col min="14" max="14" width="19" style="128" bestFit="1" customWidth="1"/>
    <col min="15" max="15" width="18.44140625" style="128" customWidth="1"/>
    <col min="16" max="16" width="11.44140625" style="128" customWidth="1"/>
    <col min="17" max="17" width="10" style="128" customWidth="1"/>
    <col min="18" max="19" width="13" style="128" customWidth="1"/>
    <col min="20" max="20" width="14.44140625" style="128" bestFit="1" customWidth="1"/>
    <col min="21" max="21" width="1.77734375" style="127" customWidth="1"/>
    <col min="22" max="168" width="11.44140625" style="127"/>
    <col min="169" max="16384" width="11.44140625" style="128"/>
  </cols>
  <sheetData>
    <row r="1" spans="1:260" s="14" customFormat="1" ht="13.8" x14ac:dyDescent="0.25">
      <c r="A1" s="10"/>
      <c r="B1" s="9" t="str">
        <f>'PROJECTIONS POST-COVID'!B1</f>
        <v>Nom de votre entreprise</v>
      </c>
      <c r="C1" s="9"/>
      <c r="D1" s="9"/>
      <c r="E1" s="9"/>
      <c r="F1" s="9"/>
      <c r="G1" s="9"/>
      <c r="H1" s="9"/>
      <c r="I1" s="10"/>
      <c r="J1" s="10"/>
      <c r="K1" s="10"/>
      <c r="L1" s="10"/>
      <c r="M1" s="10"/>
      <c r="N1" s="10"/>
      <c r="O1" s="10"/>
      <c r="P1" s="10"/>
      <c r="Q1" s="10"/>
      <c r="R1" s="10"/>
      <c r="S1" s="10"/>
      <c r="T1" s="10"/>
      <c r="U1" s="10"/>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row>
    <row r="2" spans="1:260" s="14" customFormat="1" ht="13.8" x14ac:dyDescent="0.25">
      <c r="A2" s="10"/>
      <c r="B2" s="15" t="s">
        <v>86</v>
      </c>
      <c r="C2" s="16"/>
      <c r="D2" s="16"/>
      <c r="E2" s="16"/>
      <c r="F2" s="16"/>
      <c r="G2" s="16"/>
      <c r="H2" s="16"/>
      <c r="I2" s="10"/>
      <c r="J2" s="10"/>
      <c r="K2" s="10"/>
      <c r="L2" s="10"/>
      <c r="M2" s="10"/>
      <c r="N2" s="10"/>
      <c r="O2" s="10"/>
      <c r="P2" s="10"/>
      <c r="Q2" s="10"/>
      <c r="R2" s="10"/>
      <c r="S2" s="10"/>
      <c r="T2" s="10"/>
      <c r="U2" s="10"/>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2"/>
      <c r="IX2" s="12"/>
      <c r="IY2" s="12"/>
      <c r="IZ2" s="12"/>
    </row>
    <row r="3" spans="1:260" s="14" customFormat="1" ht="13.8" x14ac:dyDescent="0.25">
      <c r="A3" s="10"/>
      <c r="B3" s="16" t="str">
        <f>'PROJECTIONS POST-COVID'!B3</f>
        <v>Exercices de 12 mois devant se terminer en 2020, 2021 et 2022</v>
      </c>
      <c r="C3" s="16"/>
      <c r="D3" s="16"/>
      <c r="E3" s="16"/>
      <c r="F3" s="16"/>
      <c r="G3" s="16"/>
      <c r="H3" s="16"/>
      <c r="I3" s="10"/>
      <c r="J3" s="10"/>
      <c r="K3" s="10"/>
      <c r="L3" s="10"/>
      <c r="M3" s="10"/>
      <c r="N3" s="10"/>
      <c r="O3" s="10"/>
      <c r="P3" s="10"/>
      <c r="Q3" s="10"/>
      <c r="R3" s="10"/>
      <c r="S3" s="10"/>
      <c r="T3" s="10"/>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row>
    <row r="4" spans="1:260" s="21" customFormat="1" ht="15" customHeight="1" thickBot="1" x14ac:dyDescent="0.3">
      <c r="A4" s="25"/>
      <c r="B4" s="17"/>
      <c r="C4" s="17"/>
      <c r="D4" s="17"/>
      <c r="E4" s="17"/>
      <c r="F4" s="17"/>
      <c r="G4" s="18"/>
      <c r="H4" s="18"/>
      <c r="I4" s="18"/>
      <c r="J4" s="17"/>
      <c r="K4" s="17"/>
      <c r="L4" s="17"/>
      <c r="M4" s="17"/>
      <c r="N4" s="17"/>
      <c r="O4" s="17"/>
      <c r="P4" s="17"/>
      <c r="Q4" s="17"/>
      <c r="R4" s="17"/>
      <c r="S4" s="17"/>
      <c r="T4" s="17"/>
      <c r="U4" s="25"/>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c r="IV4" s="20"/>
      <c r="IW4" s="20"/>
      <c r="IX4" s="20"/>
      <c r="IY4" s="20"/>
      <c r="IZ4" s="20"/>
    </row>
    <row r="5" spans="1:260" ht="17.399999999999999" x14ac:dyDescent="0.3">
      <c r="A5" s="125"/>
      <c r="B5" s="235" t="s">
        <v>42</v>
      </c>
      <c r="C5" s="236"/>
      <c r="D5" s="236"/>
      <c r="E5" s="236"/>
      <c r="F5" s="236"/>
      <c r="G5" s="236"/>
      <c r="H5" s="236"/>
      <c r="I5" s="237"/>
      <c r="J5" s="126"/>
      <c r="K5" s="242" t="s">
        <v>44</v>
      </c>
      <c r="L5" s="243"/>
      <c r="M5" s="243"/>
      <c r="N5" s="243"/>
      <c r="O5" s="243"/>
      <c r="P5" s="243"/>
      <c r="Q5" s="243"/>
      <c r="R5" s="243"/>
      <c r="S5" s="243"/>
      <c r="T5" s="244"/>
      <c r="U5" s="125"/>
    </row>
    <row r="6" spans="1:260" s="137" customFormat="1" ht="28.5" customHeight="1" x14ac:dyDescent="0.25">
      <c r="A6" s="129"/>
      <c r="B6" s="130" t="s">
        <v>50</v>
      </c>
      <c r="C6" s="131"/>
      <c r="D6" s="131" t="s">
        <v>51</v>
      </c>
      <c r="E6" s="131" t="s">
        <v>30</v>
      </c>
      <c r="F6" s="131" t="s">
        <v>68</v>
      </c>
      <c r="G6" s="131" t="s">
        <v>52</v>
      </c>
      <c r="H6" s="131" t="s">
        <v>31</v>
      </c>
      <c r="I6" s="132" t="s">
        <v>22</v>
      </c>
      <c r="J6" s="129"/>
      <c r="K6" s="133" t="s">
        <v>50</v>
      </c>
      <c r="L6" s="134"/>
      <c r="M6" s="134" t="s">
        <v>69</v>
      </c>
      <c r="N6" s="134" t="s">
        <v>71</v>
      </c>
      <c r="O6" s="134" t="s">
        <v>70</v>
      </c>
      <c r="P6" s="134" t="s">
        <v>30</v>
      </c>
      <c r="Q6" s="134" t="s">
        <v>68</v>
      </c>
      <c r="R6" s="134" t="s">
        <v>52</v>
      </c>
      <c r="S6" s="134" t="s">
        <v>31</v>
      </c>
      <c r="T6" s="135" t="s">
        <v>22</v>
      </c>
      <c r="U6" s="129"/>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row>
    <row r="7" spans="1:260" x14ac:dyDescent="0.25">
      <c r="A7" s="125"/>
      <c r="B7" s="238" t="s">
        <v>54</v>
      </c>
      <c r="C7" s="239"/>
      <c r="D7" s="3"/>
      <c r="E7" s="122"/>
      <c r="F7" s="138">
        <f>ROUND(D7*E7,)</f>
        <v>0</v>
      </c>
      <c r="G7" s="139">
        <f>F7*52</f>
        <v>0</v>
      </c>
      <c r="H7" s="139">
        <f t="shared" ref="H7:H12" si="0">ROUND(IF(G7=0,0,MIN(($G7*$D$36),($F$36*$D$36))+MIN((($G7-$E$37)*$D$37),(($F$37-$E$37)*$D$37))+MIN(($G7*$D$38),($F$38*$D$38))+($G7*$D$39)+($G7*$D$40)+($G7*$D$41)),0)</f>
        <v>0</v>
      </c>
      <c r="I7" s="140">
        <f>SUM(G7:H7)</f>
        <v>0</v>
      </c>
      <c r="J7" s="125"/>
      <c r="K7" s="233" t="str">
        <f>B7</f>
        <v>Secrétaire #1</v>
      </c>
      <c r="L7" s="234"/>
      <c r="M7" s="141">
        <f>D7</f>
        <v>0</v>
      </c>
      <c r="N7" s="3"/>
      <c r="O7" s="141">
        <f>M7-N7</f>
        <v>0</v>
      </c>
      <c r="P7" s="139">
        <f>E7</f>
        <v>0</v>
      </c>
      <c r="Q7" s="138">
        <f>ROUND(O7*P7,)</f>
        <v>0</v>
      </c>
      <c r="R7" s="139">
        <f>Q7*52</f>
        <v>0</v>
      </c>
      <c r="S7" s="139">
        <f t="shared" ref="S7:S12" si="1">ROUND(IF(R7=0,0,MIN(($R7*$D$36),($F$36*$D$36))+MIN((($R7-$E$37)*$D$37),(($F$37-$E$37)*$D$37))+MIN(($R7*$D$38),($F$38*$D$38))+($R7*$D$39)+($R7*$D$40)+($R7*$D$41)),0)</f>
        <v>0</v>
      </c>
      <c r="T7" s="140">
        <f>SUM(R7:S7)</f>
        <v>0</v>
      </c>
      <c r="U7" s="125"/>
    </row>
    <row r="8" spans="1:260" x14ac:dyDescent="0.25">
      <c r="A8" s="125"/>
      <c r="B8" s="240" t="s">
        <v>55</v>
      </c>
      <c r="C8" s="241"/>
      <c r="D8" s="4"/>
      <c r="E8" s="123"/>
      <c r="F8" s="142">
        <f t="shared" ref="F8:F12" si="2">ROUND(D8*E8,)</f>
        <v>0</v>
      </c>
      <c r="G8" s="143">
        <f t="shared" ref="G8:G12" si="3">F8*52</f>
        <v>0</v>
      </c>
      <c r="H8" s="143">
        <f t="shared" si="0"/>
        <v>0</v>
      </c>
      <c r="I8" s="144">
        <f t="shared" ref="I8:I12" si="4">SUM(G8:H8)</f>
        <v>0</v>
      </c>
      <c r="J8" s="125"/>
      <c r="K8" s="229" t="str">
        <f>B8</f>
        <v>Secrétaire #2</v>
      </c>
      <c r="L8" s="230"/>
      <c r="M8" s="145">
        <f>D8</f>
        <v>0</v>
      </c>
      <c r="N8" s="4"/>
      <c r="O8" s="145">
        <f t="shared" ref="O8:O10" si="5">M8-N8</f>
        <v>0</v>
      </c>
      <c r="P8" s="143">
        <f>E8</f>
        <v>0</v>
      </c>
      <c r="Q8" s="142">
        <f>ROUND(O8*P8,)</f>
        <v>0</v>
      </c>
      <c r="R8" s="143">
        <f t="shared" ref="R8:R12" si="6">Q8*52</f>
        <v>0</v>
      </c>
      <c r="S8" s="143">
        <f t="shared" si="1"/>
        <v>0</v>
      </c>
      <c r="T8" s="144">
        <f>SUM(R8:S8)</f>
        <v>0</v>
      </c>
      <c r="U8" s="125"/>
    </row>
    <row r="9" spans="1:260" x14ac:dyDescent="0.25">
      <c r="A9" s="125"/>
      <c r="B9" s="240" t="s">
        <v>55</v>
      </c>
      <c r="C9" s="241"/>
      <c r="D9" s="4"/>
      <c r="E9" s="123"/>
      <c r="F9" s="142">
        <f t="shared" ref="F9:F10" si="7">ROUND(D9*E9,)</f>
        <v>0</v>
      </c>
      <c r="G9" s="143">
        <f t="shared" si="3"/>
        <v>0</v>
      </c>
      <c r="H9" s="143">
        <f t="shared" si="0"/>
        <v>0</v>
      </c>
      <c r="I9" s="144">
        <f t="shared" ref="I9:I10" si="8">SUM(G9:H9)</f>
        <v>0</v>
      </c>
      <c r="J9" s="125"/>
      <c r="K9" s="229" t="str">
        <f t="shared" ref="K9:K10" si="9">B9</f>
        <v>Secrétaire #2</v>
      </c>
      <c r="L9" s="230"/>
      <c r="M9" s="145">
        <f t="shared" ref="M9:M10" si="10">D9</f>
        <v>0</v>
      </c>
      <c r="N9" s="4"/>
      <c r="O9" s="145">
        <f t="shared" si="5"/>
        <v>0</v>
      </c>
      <c r="P9" s="143">
        <f t="shared" ref="P9:P10" si="11">E9</f>
        <v>0</v>
      </c>
      <c r="Q9" s="142">
        <f t="shared" ref="Q9:Q10" si="12">ROUND(O9*P9,)</f>
        <v>0</v>
      </c>
      <c r="R9" s="143">
        <f t="shared" si="6"/>
        <v>0</v>
      </c>
      <c r="S9" s="143">
        <f t="shared" si="1"/>
        <v>0</v>
      </c>
      <c r="T9" s="144">
        <f t="shared" ref="T9:T10" si="13">SUM(R9:S9)</f>
        <v>0</v>
      </c>
      <c r="U9" s="125"/>
    </row>
    <row r="10" spans="1:260" x14ac:dyDescent="0.25">
      <c r="A10" s="125"/>
      <c r="B10" s="240" t="s">
        <v>55</v>
      </c>
      <c r="C10" s="241"/>
      <c r="D10" s="4"/>
      <c r="E10" s="123"/>
      <c r="F10" s="142">
        <f t="shared" si="7"/>
        <v>0</v>
      </c>
      <c r="G10" s="143">
        <f t="shared" si="3"/>
        <v>0</v>
      </c>
      <c r="H10" s="143">
        <f t="shared" si="0"/>
        <v>0</v>
      </c>
      <c r="I10" s="144">
        <f t="shared" si="8"/>
        <v>0</v>
      </c>
      <c r="J10" s="125"/>
      <c r="K10" s="229" t="str">
        <f t="shared" si="9"/>
        <v>Secrétaire #2</v>
      </c>
      <c r="L10" s="230"/>
      <c r="M10" s="145">
        <f t="shared" si="10"/>
        <v>0</v>
      </c>
      <c r="N10" s="4"/>
      <c r="O10" s="145">
        <f t="shared" si="5"/>
        <v>0</v>
      </c>
      <c r="P10" s="143">
        <f t="shared" si="11"/>
        <v>0</v>
      </c>
      <c r="Q10" s="142">
        <f t="shared" si="12"/>
        <v>0</v>
      </c>
      <c r="R10" s="143">
        <f t="shared" si="6"/>
        <v>0</v>
      </c>
      <c r="S10" s="143">
        <f t="shared" si="1"/>
        <v>0</v>
      </c>
      <c r="T10" s="144">
        <f t="shared" si="13"/>
        <v>0</v>
      </c>
      <c r="U10" s="125"/>
    </row>
    <row r="11" spans="1:260" x14ac:dyDescent="0.25">
      <c r="A11" s="125"/>
      <c r="B11" s="240" t="s">
        <v>57</v>
      </c>
      <c r="C11" s="241"/>
      <c r="D11" s="4"/>
      <c r="E11" s="123"/>
      <c r="F11" s="142">
        <f t="shared" si="2"/>
        <v>0</v>
      </c>
      <c r="G11" s="143">
        <f t="shared" si="3"/>
        <v>0</v>
      </c>
      <c r="H11" s="143">
        <f t="shared" si="0"/>
        <v>0</v>
      </c>
      <c r="I11" s="144">
        <f t="shared" si="4"/>
        <v>0</v>
      </c>
      <c r="J11" s="125"/>
      <c r="K11" s="229" t="str">
        <f>B11</f>
        <v>Secrétaire #3</v>
      </c>
      <c r="L11" s="230"/>
      <c r="M11" s="145">
        <f>D11</f>
        <v>0</v>
      </c>
      <c r="N11" s="4"/>
      <c r="O11" s="145">
        <f t="shared" ref="O11:O12" si="14">M11-N11</f>
        <v>0</v>
      </c>
      <c r="P11" s="143">
        <f>E11</f>
        <v>0</v>
      </c>
      <c r="Q11" s="142">
        <f t="shared" ref="Q11:Q12" si="15">ROUND(O11*P11,)</f>
        <v>0</v>
      </c>
      <c r="R11" s="143">
        <f t="shared" si="6"/>
        <v>0</v>
      </c>
      <c r="S11" s="143">
        <f t="shared" si="1"/>
        <v>0</v>
      </c>
      <c r="T11" s="144">
        <f t="shared" ref="T11:T12" si="16">SUM(R11:S11)</f>
        <v>0</v>
      </c>
      <c r="U11" s="125"/>
    </row>
    <row r="12" spans="1:260" x14ac:dyDescent="0.25">
      <c r="A12" s="125"/>
      <c r="B12" s="245" t="s">
        <v>58</v>
      </c>
      <c r="C12" s="246"/>
      <c r="D12" s="5"/>
      <c r="E12" s="124"/>
      <c r="F12" s="146">
        <f t="shared" si="2"/>
        <v>0</v>
      </c>
      <c r="G12" s="147">
        <f t="shared" si="3"/>
        <v>0</v>
      </c>
      <c r="H12" s="147">
        <f t="shared" si="0"/>
        <v>0</v>
      </c>
      <c r="I12" s="148">
        <f t="shared" si="4"/>
        <v>0</v>
      </c>
      <c r="J12" s="125"/>
      <c r="K12" s="229" t="str">
        <f>B12</f>
        <v>Secrétaire #4</v>
      </c>
      <c r="L12" s="230"/>
      <c r="M12" s="145">
        <f>D12</f>
        <v>0</v>
      </c>
      <c r="N12" s="4"/>
      <c r="O12" s="145">
        <f t="shared" si="14"/>
        <v>0</v>
      </c>
      <c r="P12" s="143">
        <f>E12</f>
        <v>0</v>
      </c>
      <c r="Q12" s="142">
        <f t="shared" si="15"/>
        <v>0</v>
      </c>
      <c r="R12" s="143">
        <f t="shared" si="6"/>
        <v>0</v>
      </c>
      <c r="S12" s="143">
        <f t="shared" si="1"/>
        <v>0</v>
      </c>
      <c r="T12" s="144">
        <f t="shared" si="16"/>
        <v>0</v>
      </c>
      <c r="U12" s="125"/>
    </row>
    <row r="13" spans="1:260" ht="13.5" customHeight="1" x14ac:dyDescent="0.25">
      <c r="A13" s="125"/>
      <c r="B13" s="149" t="s">
        <v>53</v>
      </c>
      <c r="C13" s="150"/>
      <c r="D13" s="151">
        <f>SUM(D7:D12)</f>
        <v>0</v>
      </c>
      <c r="E13" s="152"/>
      <c r="F13" s="153">
        <f>SUM(F7:F12)</f>
        <v>0</v>
      </c>
      <c r="G13" s="152">
        <f>SUM(G7:G12)</f>
        <v>0</v>
      </c>
      <c r="H13" s="152">
        <f>SUM(H7:H12)</f>
        <v>0</v>
      </c>
      <c r="I13" s="154">
        <f>SUM(I7:I12)</f>
        <v>0</v>
      </c>
      <c r="J13" s="125"/>
      <c r="K13" s="155" t="s">
        <v>53</v>
      </c>
      <c r="L13" s="156"/>
      <c r="M13" s="157">
        <f>SUM(M7:M12)</f>
        <v>0</v>
      </c>
      <c r="N13" s="157">
        <f>SUM(N7:N12)</f>
        <v>0</v>
      </c>
      <c r="O13" s="158"/>
      <c r="P13" s="158"/>
      <c r="Q13" s="158">
        <f>SUM(Q7:Q12)</f>
        <v>0</v>
      </c>
      <c r="R13" s="158">
        <f>SUM(R7:R12)</f>
        <v>0</v>
      </c>
      <c r="S13" s="158">
        <f>SUM(S7:S12)</f>
        <v>0</v>
      </c>
      <c r="T13" s="159">
        <f>SUM(T7:T12)</f>
        <v>0</v>
      </c>
      <c r="U13" s="125"/>
    </row>
    <row r="14" spans="1:260" ht="28.5" customHeight="1" x14ac:dyDescent="0.25">
      <c r="A14" s="125"/>
      <c r="B14" s="160" t="s">
        <v>56</v>
      </c>
      <c r="C14" s="161"/>
      <c r="D14" s="131" t="s">
        <v>51</v>
      </c>
      <c r="E14" s="131" t="s">
        <v>30</v>
      </c>
      <c r="F14" s="131" t="s">
        <v>68</v>
      </c>
      <c r="G14" s="131" t="s">
        <v>52</v>
      </c>
      <c r="H14" s="131" t="s">
        <v>31</v>
      </c>
      <c r="I14" s="132" t="s">
        <v>22</v>
      </c>
      <c r="J14" s="125"/>
      <c r="K14" s="133" t="s">
        <v>56</v>
      </c>
      <c r="L14" s="134"/>
      <c r="M14" s="134" t="s">
        <v>69</v>
      </c>
      <c r="N14" s="134" t="s">
        <v>71</v>
      </c>
      <c r="O14" s="134" t="s">
        <v>70</v>
      </c>
      <c r="P14" s="134" t="s">
        <v>30</v>
      </c>
      <c r="Q14" s="134" t="s">
        <v>68</v>
      </c>
      <c r="R14" s="134"/>
      <c r="S14" s="134" t="s">
        <v>31</v>
      </c>
      <c r="T14" s="135" t="s">
        <v>22</v>
      </c>
      <c r="U14" s="125"/>
    </row>
    <row r="15" spans="1:260" x14ac:dyDescent="0.25">
      <c r="A15" s="125"/>
      <c r="B15" s="238" t="s">
        <v>123</v>
      </c>
      <c r="C15" s="239"/>
      <c r="D15" s="3"/>
      <c r="E15" s="122"/>
      <c r="F15" s="138">
        <f>ROUND(D15*E15,)</f>
        <v>0</v>
      </c>
      <c r="G15" s="139">
        <f>F15*52</f>
        <v>0</v>
      </c>
      <c r="H15" s="139">
        <f>ROUND(IF(G15=0,0,MIN(($G15*$D$36),($F$36*$D$36))+MIN((($G15-$E$37)*$D$37),(($F$37-$E$37)*$D$37))+MIN(($G15*$D$38),($F$38*$D$38))+($G15*$D$39)+($G15*$D$40)+($G15*$D$41)),0)</f>
        <v>0</v>
      </c>
      <c r="I15" s="140">
        <f>SUM(G15:H15)</f>
        <v>0</v>
      </c>
      <c r="J15" s="125"/>
      <c r="K15" s="233" t="str">
        <f>B15</f>
        <v>Assistante #1</v>
      </c>
      <c r="L15" s="234"/>
      <c r="M15" s="141">
        <f>D15</f>
        <v>0</v>
      </c>
      <c r="N15" s="3"/>
      <c r="O15" s="141">
        <f>M15-N15</f>
        <v>0</v>
      </c>
      <c r="P15" s="139">
        <f>E15</f>
        <v>0</v>
      </c>
      <c r="Q15" s="138">
        <f>ROUND(O15*P15,)</f>
        <v>0</v>
      </c>
      <c r="R15" s="139">
        <f>Q15*52</f>
        <v>0</v>
      </c>
      <c r="S15" s="139">
        <f>ROUND(IF(R15=0,0,MIN(($R15*$D$36),($F$36*$D$36))+MIN((($R15-$E$37)*$D$37),(($F$37-$E$37)*$D$37))+MIN(($R15*$D$38),($F$38*$D$38))+($R15*$D$39)+($R15*$D$40)+($R15*$D$41)),0)</f>
        <v>0</v>
      </c>
      <c r="T15" s="140">
        <f>SUM(R15:S15)</f>
        <v>0</v>
      </c>
      <c r="U15" s="125"/>
    </row>
    <row r="16" spans="1:260" x14ac:dyDescent="0.25">
      <c r="A16" s="125"/>
      <c r="B16" s="240" t="s">
        <v>124</v>
      </c>
      <c r="C16" s="241"/>
      <c r="D16" s="4"/>
      <c r="E16" s="123"/>
      <c r="F16" s="142">
        <f t="shared" ref="F16:F18" si="17">ROUND(D16*E16,)</f>
        <v>0</v>
      </c>
      <c r="G16" s="143">
        <f t="shared" ref="G16:G18" si="18">F16*52</f>
        <v>0</v>
      </c>
      <c r="H16" s="143">
        <f>ROUND(IF(G16=0,0,MIN(($G16*$D$36),($F$36*$D$36))+MIN((($G16-$E$37)*$D$37),(($F$37-$E$37)*$D$37))+MIN(($G16*$D$38),($F$38*$D$38))+($G16*$D$39)+($G16*$D$40)+($G16*$D$41)),0)</f>
        <v>0</v>
      </c>
      <c r="I16" s="144">
        <f t="shared" ref="I16:I18" si="19">SUM(G16:H16)</f>
        <v>0</v>
      </c>
      <c r="J16" s="125"/>
      <c r="K16" s="229" t="str">
        <f>B16</f>
        <v>Assistante #2</v>
      </c>
      <c r="L16" s="230"/>
      <c r="M16" s="145">
        <f>D16</f>
        <v>0</v>
      </c>
      <c r="N16" s="4"/>
      <c r="O16" s="145">
        <f t="shared" ref="O16:O18" si="20">M16-N16</f>
        <v>0</v>
      </c>
      <c r="P16" s="143">
        <f>E16</f>
        <v>0</v>
      </c>
      <c r="Q16" s="142">
        <f>ROUND(O16*P16,)</f>
        <v>0</v>
      </c>
      <c r="R16" s="143">
        <f t="shared" ref="R16:R18" si="21">Q16*52</f>
        <v>0</v>
      </c>
      <c r="S16" s="143">
        <f>ROUND(IF(R16=0,0,MIN(($R16*$D$36),($F$36*$D$36))+MIN((($R16-$E$37)*$D$37),(($F$37-$E$37)*$D$37))+MIN(($R16*$D$38),($F$38*$D$38))+($R16*$D$39)+($R16*$D$40)+($R16*$D$41)),0)</f>
        <v>0</v>
      </c>
      <c r="T16" s="144">
        <f>SUM(R16:S16)</f>
        <v>0</v>
      </c>
      <c r="U16" s="125"/>
    </row>
    <row r="17" spans="1:168" x14ac:dyDescent="0.25">
      <c r="A17" s="125"/>
      <c r="B17" s="240" t="s">
        <v>125</v>
      </c>
      <c r="C17" s="241"/>
      <c r="D17" s="4"/>
      <c r="E17" s="123"/>
      <c r="F17" s="142">
        <f t="shared" si="17"/>
        <v>0</v>
      </c>
      <c r="G17" s="143">
        <f t="shared" si="18"/>
        <v>0</v>
      </c>
      <c r="H17" s="143">
        <f>ROUND(IF(G17=0,0,MIN(($G17*$D$36),($F$36*$D$36))+MIN((($G17-$E$37)*$D$37),(($F$37-$E$37)*$D$37))+MIN(($G17*$D$38),($F$38*$D$38))+($G17*$D$39)+($G17*$D$40)+($G17*$D$41)),0)</f>
        <v>0</v>
      </c>
      <c r="I17" s="144">
        <f t="shared" si="19"/>
        <v>0</v>
      </c>
      <c r="J17" s="125"/>
      <c r="K17" s="229" t="str">
        <f>B17</f>
        <v>Assistante #3</v>
      </c>
      <c r="L17" s="230"/>
      <c r="M17" s="145">
        <f>D17</f>
        <v>0</v>
      </c>
      <c r="N17" s="4"/>
      <c r="O17" s="145">
        <f t="shared" si="20"/>
        <v>0</v>
      </c>
      <c r="P17" s="143">
        <f>E17</f>
        <v>0</v>
      </c>
      <c r="Q17" s="142">
        <f t="shared" ref="Q17:Q18" si="22">ROUND(O17*P17,)</f>
        <v>0</v>
      </c>
      <c r="R17" s="143">
        <f t="shared" si="21"/>
        <v>0</v>
      </c>
      <c r="S17" s="143">
        <f>ROUND(IF(R17=0,0,MIN(($R17*$D$36),($F$36*$D$36))+MIN((($R17-$E$37)*$D$37),(($F$37-$E$37)*$D$37))+MIN(($R17*$D$38),($F$38*$D$38))+($R17*$D$39)+($R17*$D$40)+($R17*$D$41)),0)</f>
        <v>0</v>
      </c>
      <c r="T17" s="144">
        <f t="shared" ref="T17:T18" si="23">SUM(R17:S17)</f>
        <v>0</v>
      </c>
      <c r="U17" s="125"/>
    </row>
    <row r="18" spans="1:168" x14ac:dyDescent="0.25">
      <c r="A18" s="125"/>
      <c r="B18" s="245" t="s">
        <v>126</v>
      </c>
      <c r="C18" s="246"/>
      <c r="D18" s="5"/>
      <c r="E18" s="124"/>
      <c r="F18" s="146">
        <f t="shared" si="17"/>
        <v>0</v>
      </c>
      <c r="G18" s="147">
        <f t="shared" si="18"/>
        <v>0</v>
      </c>
      <c r="H18" s="147">
        <f>ROUND(IF(G18=0,0,MIN(($G18*$D$36),($F$36*$D$36))+MIN((($G18-$E$37)*$D$37),(($F$37-$E$37)*$D$37))+MIN(($G18*$D$38),($F$38*$D$38))+($G18*$D$39)+($G18*$D$40)+($G18*$D$41)),0)</f>
        <v>0</v>
      </c>
      <c r="I18" s="148">
        <f t="shared" si="19"/>
        <v>0</v>
      </c>
      <c r="J18" s="125"/>
      <c r="K18" s="231" t="str">
        <f>B18</f>
        <v>Assistante #4</v>
      </c>
      <c r="L18" s="232"/>
      <c r="M18" s="162">
        <f>D18</f>
        <v>0</v>
      </c>
      <c r="N18" s="5"/>
      <c r="O18" s="162">
        <f t="shared" si="20"/>
        <v>0</v>
      </c>
      <c r="P18" s="147">
        <f>E18</f>
        <v>0</v>
      </c>
      <c r="Q18" s="146">
        <f t="shared" si="22"/>
        <v>0</v>
      </c>
      <c r="R18" s="147">
        <f t="shared" si="21"/>
        <v>0</v>
      </c>
      <c r="S18" s="147">
        <f>ROUND(IF(R18=0,0,MIN(($R18*$D$36),($F$36*$D$36))+MIN((($R18-$E$37)*$D$37),(($F$37-$E$37)*$D$37))+MIN(($R18*$D$38),($F$38*$D$38))+($R18*$D$39)+($R18*$D$40)+($R18*$D$41)),0)</f>
        <v>0</v>
      </c>
      <c r="T18" s="148">
        <f t="shared" si="23"/>
        <v>0</v>
      </c>
      <c r="U18" s="125"/>
    </row>
    <row r="19" spans="1:168" x14ac:dyDescent="0.25">
      <c r="A19" s="125"/>
      <c r="B19" s="155" t="s">
        <v>65</v>
      </c>
      <c r="C19" s="156"/>
      <c r="D19" s="157">
        <f>SUM(D15:D18)</f>
        <v>0</v>
      </c>
      <c r="E19" s="158"/>
      <c r="F19" s="153">
        <f>SUM(F15:F18)</f>
        <v>0</v>
      </c>
      <c r="G19" s="158">
        <f>SUM(G15:G18)</f>
        <v>0</v>
      </c>
      <c r="H19" s="158">
        <f>SUM(H15:H18)</f>
        <v>0</v>
      </c>
      <c r="I19" s="159">
        <f>SUM(I15:I18)</f>
        <v>0</v>
      </c>
      <c r="J19" s="125"/>
      <c r="K19" s="163" t="s">
        <v>65</v>
      </c>
      <c r="L19" s="164"/>
      <c r="M19" s="165">
        <f>SUM(M15:M18)</f>
        <v>0</v>
      </c>
      <c r="N19" s="165">
        <f>SUM(N15:N18)</f>
        <v>0</v>
      </c>
      <c r="O19" s="166"/>
      <c r="P19" s="166"/>
      <c r="Q19" s="166">
        <f>SUM(Q15:Q18)</f>
        <v>0</v>
      </c>
      <c r="R19" s="166">
        <f>SUM(R15:R18)</f>
        <v>0</v>
      </c>
      <c r="S19" s="166">
        <f>SUM(S15:S18)</f>
        <v>0</v>
      </c>
      <c r="T19" s="167">
        <f>SUM(T15:T18)</f>
        <v>0</v>
      </c>
      <c r="U19" s="125"/>
    </row>
    <row r="20" spans="1:168" ht="28.5" customHeight="1" x14ac:dyDescent="0.25">
      <c r="A20" s="125"/>
      <c r="B20" s="133" t="s">
        <v>59</v>
      </c>
      <c r="C20" s="134"/>
      <c r="D20" s="131" t="s">
        <v>51</v>
      </c>
      <c r="E20" s="131" t="s">
        <v>30</v>
      </c>
      <c r="F20" s="131" t="s">
        <v>68</v>
      </c>
      <c r="G20" s="131" t="s">
        <v>52</v>
      </c>
      <c r="H20" s="131" t="s">
        <v>31</v>
      </c>
      <c r="I20" s="132" t="s">
        <v>22</v>
      </c>
      <c r="J20" s="125"/>
      <c r="K20" s="133" t="s">
        <v>59</v>
      </c>
      <c r="L20" s="134"/>
      <c r="M20" s="134" t="s">
        <v>69</v>
      </c>
      <c r="N20" s="134" t="s">
        <v>71</v>
      </c>
      <c r="O20" s="134" t="s">
        <v>70</v>
      </c>
      <c r="P20" s="134" t="s">
        <v>30</v>
      </c>
      <c r="Q20" s="134" t="s">
        <v>68</v>
      </c>
      <c r="R20" s="134"/>
      <c r="S20" s="134" t="s">
        <v>31</v>
      </c>
      <c r="T20" s="135" t="s">
        <v>22</v>
      </c>
      <c r="U20" s="125"/>
    </row>
    <row r="21" spans="1:168" x14ac:dyDescent="0.25">
      <c r="A21" s="125"/>
      <c r="B21" s="240" t="s">
        <v>61</v>
      </c>
      <c r="C21" s="241"/>
      <c r="D21" s="3"/>
      <c r="E21" s="122"/>
      <c r="F21" s="138">
        <f>ROUND(D21*E21,)</f>
        <v>0</v>
      </c>
      <c r="G21" s="139">
        <f>F21*52</f>
        <v>0</v>
      </c>
      <c r="H21" s="139">
        <f>ROUND(IF(G21=0,0,MIN(($G21*$D$36),($F$36*$D$36))+MIN((($G21-$E$37)*$D$37),(($F$37-$E$37)*$D$37))+MIN(($G21*$D$38),($F$38*$D$38))+($G21*$D$39)+($G21*$D$40)+($G21*$D$41)),0)</f>
        <v>0</v>
      </c>
      <c r="I21" s="140">
        <f>SUM(G21:H21)</f>
        <v>0</v>
      </c>
      <c r="J21" s="125"/>
      <c r="K21" s="233" t="str">
        <f>B21</f>
        <v xml:space="preserve">Hygiéniste #1 </v>
      </c>
      <c r="L21" s="234"/>
      <c r="M21" s="141">
        <f>D21</f>
        <v>0</v>
      </c>
      <c r="N21" s="3"/>
      <c r="O21" s="141">
        <f>M21-N21</f>
        <v>0</v>
      </c>
      <c r="P21" s="139">
        <f>E21</f>
        <v>0</v>
      </c>
      <c r="Q21" s="138">
        <f>ROUND(O21*P21,)</f>
        <v>0</v>
      </c>
      <c r="R21" s="139">
        <f>Q21*52</f>
        <v>0</v>
      </c>
      <c r="S21" s="139">
        <f>ROUND(IF(R21=0,0,MIN(($R21*$D$36),($F$36*$D$36))+MIN((($R21-$E$37)*$D$37),(($F$37-$E$37)*$D$37))+MIN(($R21*$D$38),($F$38*$D$38))+($R21*$D$39)+($R21*$D$40)+($R21*$D$41)),0)</f>
        <v>0</v>
      </c>
      <c r="T21" s="140">
        <f>SUM(R21:S21)</f>
        <v>0</v>
      </c>
      <c r="U21" s="125"/>
    </row>
    <row r="22" spans="1:168" x14ac:dyDescent="0.25">
      <c r="A22" s="125"/>
      <c r="B22" s="240" t="s">
        <v>43</v>
      </c>
      <c r="C22" s="241"/>
      <c r="D22" s="4"/>
      <c r="E22" s="123"/>
      <c r="F22" s="142">
        <f t="shared" ref="F22:F24" si="24">ROUND(D22*E22,)</f>
        <v>0</v>
      </c>
      <c r="G22" s="143">
        <f t="shared" ref="G22:G24" si="25">F22*52</f>
        <v>0</v>
      </c>
      <c r="H22" s="143">
        <f>ROUND(IF(G22=0,0,MIN(($G22*$D$36),($F$36*$D$36))+MIN((($G22-$E$37)*$D$37),(($F$37-$E$37)*$D$37))+MIN(($G22*$D$38),($F$38*$D$38))+($G22*$D$39)+($G22*$D$40)+($G22*$D$41)),0)</f>
        <v>0</v>
      </c>
      <c r="I22" s="144">
        <f t="shared" ref="I22:I24" si="26">SUM(G22:H22)</f>
        <v>0</v>
      </c>
      <c r="J22" s="125"/>
      <c r="K22" s="229" t="str">
        <f>B22</f>
        <v>Hygiéniste #2</v>
      </c>
      <c r="L22" s="230"/>
      <c r="M22" s="145">
        <f>D22</f>
        <v>0</v>
      </c>
      <c r="N22" s="4"/>
      <c r="O22" s="145">
        <f t="shared" ref="O22:O24" si="27">M22-N22</f>
        <v>0</v>
      </c>
      <c r="P22" s="143">
        <f>E22</f>
        <v>0</v>
      </c>
      <c r="Q22" s="142">
        <f>ROUND(O22*P22,)</f>
        <v>0</v>
      </c>
      <c r="R22" s="143">
        <f t="shared" ref="R22:R24" si="28">Q22*52</f>
        <v>0</v>
      </c>
      <c r="S22" s="143">
        <f>ROUND(IF(R22=0,0,MIN(($R22*$D$36),($F$36*$D$36))+MIN((($R22-$E$37)*$D$37),(($F$37-$E$37)*$D$37))+MIN(($R22*$D$38),($F$38*$D$38))+($R22*$D$39)+($R22*$D$40)+($R22*$D$41)),0)</f>
        <v>0</v>
      </c>
      <c r="T22" s="144">
        <f>SUM(R22:S22)</f>
        <v>0</v>
      </c>
      <c r="U22" s="125"/>
    </row>
    <row r="23" spans="1:168" x14ac:dyDescent="0.25">
      <c r="A23" s="125"/>
      <c r="B23" s="240" t="s">
        <v>62</v>
      </c>
      <c r="C23" s="241"/>
      <c r="D23" s="4"/>
      <c r="E23" s="123"/>
      <c r="F23" s="142">
        <f t="shared" si="24"/>
        <v>0</v>
      </c>
      <c r="G23" s="143">
        <f t="shared" si="25"/>
        <v>0</v>
      </c>
      <c r="H23" s="143">
        <f>ROUND(IF(G23=0,0,MIN(($G23*$D$36),($F$36*$D$36))+MIN((($G23-$E$37)*$D$37),(($F$37-$E$37)*$D$37))+MIN(($G23*$D$38),($F$38*$D$38))+($G23*$D$39)+($G23*$D$40)+($G23*$D$41)),0)</f>
        <v>0</v>
      </c>
      <c r="I23" s="144">
        <f t="shared" si="26"/>
        <v>0</v>
      </c>
      <c r="J23" s="125"/>
      <c r="K23" s="229" t="str">
        <f>B23</f>
        <v>Hygiéniste #3</v>
      </c>
      <c r="L23" s="230"/>
      <c r="M23" s="145">
        <f>D23</f>
        <v>0</v>
      </c>
      <c r="N23" s="4"/>
      <c r="O23" s="145">
        <f t="shared" si="27"/>
        <v>0</v>
      </c>
      <c r="P23" s="143">
        <f>E23</f>
        <v>0</v>
      </c>
      <c r="Q23" s="142">
        <f t="shared" ref="Q23:Q24" si="29">ROUND(O23*P23,)</f>
        <v>0</v>
      </c>
      <c r="R23" s="143">
        <f t="shared" si="28"/>
        <v>0</v>
      </c>
      <c r="S23" s="143">
        <f>ROUND(IF(R23=0,0,MIN(($R23*$D$36),($F$36*$D$36))+MIN((($R23-$E$37)*$D$37),(($F$37-$E$37)*$D$37))+MIN(($R23*$D$38),($F$38*$D$38))+($R23*$D$39)+($R23*$D$40)+($R23*$D$41)),0)</f>
        <v>0</v>
      </c>
      <c r="T23" s="144">
        <f t="shared" ref="T23:T24" si="30">SUM(R23:S23)</f>
        <v>0</v>
      </c>
      <c r="U23" s="125"/>
    </row>
    <row r="24" spans="1:168" x14ac:dyDescent="0.25">
      <c r="A24" s="125"/>
      <c r="B24" s="240" t="s">
        <v>63</v>
      </c>
      <c r="C24" s="241"/>
      <c r="D24" s="5"/>
      <c r="E24" s="124"/>
      <c r="F24" s="146">
        <f t="shared" si="24"/>
        <v>0</v>
      </c>
      <c r="G24" s="147">
        <f t="shared" si="25"/>
        <v>0</v>
      </c>
      <c r="H24" s="147">
        <f>ROUND(IF(G24=0,0,MIN(($G24*$D$36),($F$36*$D$36))+MIN((($G24-$E$37)*$D$37),(($F$37-$E$37)*$D$37))+MIN(($G24*$D$38),($F$38*$D$38))+($G24*$D$39)+($G24*$D$40)+($G24*$D$41)),0)</f>
        <v>0</v>
      </c>
      <c r="I24" s="148">
        <f t="shared" si="26"/>
        <v>0</v>
      </c>
      <c r="J24" s="125"/>
      <c r="K24" s="231" t="str">
        <f>B24</f>
        <v>Hygiéniste #4</v>
      </c>
      <c r="L24" s="232"/>
      <c r="M24" s="162">
        <f>D24</f>
        <v>0</v>
      </c>
      <c r="N24" s="5"/>
      <c r="O24" s="162">
        <f t="shared" si="27"/>
        <v>0</v>
      </c>
      <c r="P24" s="147">
        <f>E24</f>
        <v>0</v>
      </c>
      <c r="Q24" s="146">
        <f t="shared" si="29"/>
        <v>0</v>
      </c>
      <c r="R24" s="147">
        <f t="shared" si="28"/>
        <v>0</v>
      </c>
      <c r="S24" s="147">
        <f>ROUND(IF(R24=0,0,MIN(($R24*$D$36),($F$36*$D$36))+MIN((($R24-$E$37)*$D$37),(($F$37-$E$37)*$D$37))+MIN(($R24*$D$38),($F$38*$D$38))+($R24*$D$39)+($R24*$D$40)+($R24*$D$41)),0)</f>
        <v>0</v>
      </c>
      <c r="T24" s="148">
        <f t="shared" si="30"/>
        <v>0</v>
      </c>
      <c r="U24" s="125"/>
    </row>
    <row r="25" spans="1:168" x14ac:dyDescent="0.25">
      <c r="A25" s="125"/>
      <c r="B25" s="155" t="s">
        <v>66</v>
      </c>
      <c r="C25" s="156"/>
      <c r="D25" s="157">
        <f>SUM(D21:D24)</f>
        <v>0</v>
      </c>
      <c r="E25" s="158"/>
      <c r="F25" s="153">
        <f>SUM(F21:F24)</f>
        <v>0</v>
      </c>
      <c r="G25" s="158">
        <f>SUM(G21:G24)</f>
        <v>0</v>
      </c>
      <c r="H25" s="158">
        <f>SUM(H21:H24)</f>
        <v>0</v>
      </c>
      <c r="I25" s="159">
        <f>SUM(I21:I24)</f>
        <v>0</v>
      </c>
      <c r="J25" s="125"/>
      <c r="K25" s="163" t="s">
        <v>66</v>
      </c>
      <c r="L25" s="164"/>
      <c r="M25" s="165">
        <f>SUM(M21:M24)</f>
        <v>0</v>
      </c>
      <c r="N25" s="165">
        <f>SUM(N21:N24)</f>
        <v>0</v>
      </c>
      <c r="O25" s="166"/>
      <c r="P25" s="166"/>
      <c r="Q25" s="166">
        <f>SUM(Q21:Q24)</f>
        <v>0</v>
      </c>
      <c r="R25" s="166">
        <f>SUM(R21:R24)</f>
        <v>0</v>
      </c>
      <c r="S25" s="166">
        <f>SUM(S21:S24)</f>
        <v>0</v>
      </c>
      <c r="T25" s="167">
        <f>SUM(T21:T24)</f>
        <v>0</v>
      </c>
      <c r="U25" s="125"/>
    </row>
    <row r="26" spans="1:168" ht="28.5" customHeight="1" x14ac:dyDescent="0.25">
      <c r="A26" s="125"/>
      <c r="B26" s="133" t="s">
        <v>60</v>
      </c>
      <c r="C26" s="134"/>
      <c r="D26" s="131" t="s">
        <v>51</v>
      </c>
      <c r="E26" s="131" t="s">
        <v>30</v>
      </c>
      <c r="F26" s="131" t="s">
        <v>68</v>
      </c>
      <c r="G26" s="131" t="s">
        <v>52</v>
      </c>
      <c r="H26" s="131" t="s">
        <v>31</v>
      </c>
      <c r="I26" s="132" t="s">
        <v>22</v>
      </c>
      <c r="J26" s="125"/>
      <c r="K26" s="133" t="s">
        <v>60</v>
      </c>
      <c r="L26" s="134"/>
      <c r="M26" s="134" t="s">
        <v>69</v>
      </c>
      <c r="N26" s="134" t="s">
        <v>71</v>
      </c>
      <c r="O26" s="134" t="s">
        <v>70</v>
      </c>
      <c r="P26" s="134" t="s">
        <v>30</v>
      </c>
      <c r="Q26" s="134" t="s">
        <v>68</v>
      </c>
      <c r="R26" s="134"/>
      <c r="S26" s="134" t="s">
        <v>31</v>
      </c>
      <c r="T26" s="135" t="s">
        <v>22</v>
      </c>
      <c r="U26" s="125"/>
    </row>
    <row r="27" spans="1:168" x14ac:dyDescent="0.25">
      <c r="A27" s="125"/>
      <c r="B27" s="238" t="s">
        <v>74</v>
      </c>
      <c r="C27" s="239"/>
      <c r="D27" s="3"/>
      <c r="E27" s="122"/>
      <c r="F27" s="138">
        <f>ROUND(D27*E27,)</f>
        <v>0</v>
      </c>
      <c r="G27" s="139">
        <f>F27*52</f>
        <v>0</v>
      </c>
      <c r="H27" s="139">
        <f>ROUND(IF(G27=0,0,MIN(($G27*$D$36),($F$36*$D$36))+MIN((($G27-$E$37)*$D$37),(($F$37-$E$37)*$D$37))+MIN(($G27*$D$38),($F$38*$D$38))+($G27*$D$39)+($G27*$D$40)+($G27*$D$41)),0)</f>
        <v>0</v>
      </c>
      <c r="I27" s="140">
        <f>SUM(G27:H27)</f>
        <v>0</v>
      </c>
      <c r="J27" s="125"/>
      <c r="K27" s="233" t="str">
        <f>B27</f>
        <v>Adminstration #1</v>
      </c>
      <c r="L27" s="234"/>
      <c r="M27" s="141">
        <f>D27</f>
        <v>0</v>
      </c>
      <c r="N27" s="3"/>
      <c r="O27" s="141">
        <f>M27-N27</f>
        <v>0</v>
      </c>
      <c r="P27" s="139">
        <f>E27</f>
        <v>0</v>
      </c>
      <c r="Q27" s="138">
        <f>ROUND(O27*P27,)</f>
        <v>0</v>
      </c>
      <c r="R27" s="139">
        <f>Q27*52</f>
        <v>0</v>
      </c>
      <c r="S27" s="139">
        <f>ROUND(IF(R27=0,0,MIN(($R27*$D$36),($F$36*$D$36))+MIN((($R27-$E$37)*$D$37),(($F$37-$E$37)*$D$37))+MIN(($R27*$D$38),($F$38*$D$38))+($R27*$D$39)+($R27*$D$40)+($R27*$D$41)),0)</f>
        <v>0</v>
      </c>
      <c r="T27" s="140">
        <f>SUM(R27:S27)</f>
        <v>0</v>
      </c>
      <c r="U27" s="125"/>
    </row>
    <row r="28" spans="1:168" x14ac:dyDescent="0.25">
      <c r="A28" s="125"/>
      <c r="B28" s="245" t="s">
        <v>75</v>
      </c>
      <c r="C28" s="246"/>
      <c r="D28" s="5"/>
      <c r="E28" s="124"/>
      <c r="F28" s="146">
        <f t="shared" ref="F28" si="31">ROUND(D28*E28,)</f>
        <v>0</v>
      </c>
      <c r="G28" s="147">
        <f t="shared" ref="G28" si="32">F28*52</f>
        <v>0</v>
      </c>
      <c r="H28" s="147">
        <f>ROUND(IF(G28=0,0,MIN(($G28*$D$36),($F$36*$D$36))+MIN((($G28-$E$37)*$D$37),(($F$37-$E$37)*$D$37))+MIN(($G28*$D$38),($F$38*$D$38))+($G28*$D$39)+($G28*$D$40)+($G28*$D$41)),0)</f>
        <v>0</v>
      </c>
      <c r="I28" s="148">
        <f t="shared" ref="I28" si="33">SUM(G28:H28)</f>
        <v>0</v>
      </c>
      <c r="J28" s="125"/>
      <c r="K28" s="231" t="str">
        <f>B28</f>
        <v>Administration #2</v>
      </c>
      <c r="L28" s="232"/>
      <c r="M28" s="162">
        <f>D28</f>
        <v>0</v>
      </c>
      <c r="N28" s="5"/>
      <c r="O28" s="162">
        <f t="shared" ref="O28" si="34">M28-N28</f>
        <v>0</v>
      </c>
      <c r="P28" s="147">
        <f>E28</f>
        <v>0</v>
      </c>
      <c r="Q28" s="146">
        <f>ROUND(O28*P28,)</f>
        <v>0</v>
      </c>
      <c r="R28" s="147">
        <f t="shared" ref="R28" si="35">Q28*52</f>
        <v>0</v>
      </c>
      <c r="S28" s="147">
        <f>ROUND(IF(R28=0,0,MIN(($R28*$D$36),($F$36*$D$36))+MIN((($R28-$E$37)*$D$37),(($F$37-$E$37)*$D$37))+MIN(($R28*$D$38),($F$38*$D$38))+($R28*$D$39)+($R28*$D$40)+($R28*$D$41)),0)</f>
        <v>0</v>
      </c>
      <c r="T28" s="148">
        <f>SUM(R28:S28)</f>
        <v>0</v>
      </c>
      <c r="U28" s="125"/>
    </row>
    <row r="29" spans="1:168" ht="13.8" thickBot="1" x14ac:dyDescent="0.3">
      <c r="A29" s="125"/>
      <c r="B29" s="168" t="s">
        <v>67</v>
      </c>
      <c r="C29" s="169"/>
      <c r="D29" s="170">
        <f>SUM(D27:D28)</f>
        <v>0</v>
      </c>
      <c r="E29" s="171"/>
      <c r="F29" s="172">
        <f>SUM(F27:F28)</f>
        <v>0</v>
      </c>
      <c r="G29" s="171">
        <f>SUM(G27:G28)</f>
        <v>0</v>
      </c>
      <c r="H29" s="171">
        <f>SUM(H27:H28)</f>
        <v>0</v>
      </c>
      <c r="I29" s="173">
        <f>SUM(I27:I28)</f>
        <v>0</v>
      </c>
      <c r="J29" s="125"/>
      <c r="K29" s="168" t="s">
        <v>67</v>
      </c>
      <c r="L29" s="169"/>
      <c r="M29" s="170">
        <f>SUM(M27:M28)</f>
        <v>0</v>
      </c>
      <c r="N29" s="170">
        <f>SUM(N27:N28)</f>
        <v>0</v>
      </c>
      <c r="O29" s="171"/>
      <c r="P29" s="171"/>
      <c r="Q29" s="171">
        <f>SUM(Q27:Q28)</f>
        <v>0</v>
      </c>
      <c r="R29" s="171">
        <f>SUM(R27:R28)</f>
        <v>0</v>
      </c>
      <c r="S29" s="171">
        <f>SUM(S27:S28)</f>
        <v>0</v>
      </c>
      <c r="T29" s="173">
        <f>SUM(T27:T28)</f>
        <v>0</v>
      </c>
      <c r="U29" s="125"/>
    </row>
    <row r="30" spans="1:168" s="175" customFormat="1" ht="13.8" thickBot="1" x14ac:dyDescent="0.3">
      <c r="A30" s="125"/>
      <c r="B30" s="174"/>
      <c r="C30" s="126"/>
      <c r="D30" s="143"/>
      <c r="E30" s="143"/>
      <c r="F30" s="126"/>
      <c r="G30" s="143"/>
      <c r="H30" s="143"/>
      <c r="I30" s="143"/>
      <c r="J30" s="125"/>
      <c r="K30" s="174"/>
      <c r="L30" s="126"/>
      <c r="M30" s="143"/>
      <c r="N30" s="143"/>
      <c r="O30" s="143"/>
      <c r="P30" s="143"/>
      <c r="Q30" s="143"/>
      <c r="R30" s="143"/>
      <c r="S30" s="143"/>
      <c r="T30" s="126"/>
      <c r="U30" s="125"/>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7"/>
      <c r="BP30" s="127"/>
      <c r="BQ30" s="127"/>
      <c r="BR30" s="127"/>
      <c r="BS30" s="127"/>
      <c r="BT30" s="127"/>
      <c r="BU30" s="127"/>
      <c r="BV30" s="127"/>
      <c r="BW30" s="127"/>
      <c r="BX30" s="127"/>
      <c r="BY30" s="127"/>
      <c r="BZ30" s="127"/>
      <c r="CA30" s="127"/>
      <c r="CB30" s="127"/>
      <c r="CC30" s="127"/>
      <c r="CD30" s="127"/>
      <c r="CE30" s="127"/>
      <c r="CF30" s="127"/>
      <c r="CG30" s="127"/>
      <c r="CH30" s="127"/>
      <c r="CI30" s="127"/>
      <c r="CJ30" s="127"/>
      <c r="CK30" s="127"/>
      <c r="CL30" s="127"/>
      <c r="CM30" s="127"/>
      <c r="CN30" s="127"/>
      <c r="CO30" s="127"/>
      <c r="CP30" s="127"/>
      <c r="CQ30" s="127"/>
      <c r="CR30" s="127"/>
      <c r="CS30" s="127"/>
      <c r="CT30" s="127"/>
      <c r="CU30" s="127"/>
      <c r="CV30" s="127"/>
      <c r="CW30" s="127"/>
      <c r="CX30" s="127"/>
      <c r="CY30" s="127"/>
      <c r="CZ30" s="127"/>
      <c r="DA30" s="127"/>
      <c r="DB30" s="127"/>
      <c r="DC30" s="127"/>
      <c r="DD30" s="127"/>
      <c r="DE30" s="127"/>
      <c r="DF30" s="127"/>
      <c r="DG30" s="127"/>
      <c r="DH30" s="127"/>
      <c r="DI30" s="127"/>
      <c r="DJ30" s="127"/>
      <c r="DK30" s="127"/>
      <c r="DL30" s="127"/>
      <c r="DM30" s="127"/>
      <c r="DN30" s="127"/>
      <c r="DO30" s="127"/>
      <c r="DP30" s="127"/>
      <c r="DQ30" s="127"/>
      <c r="DR30" s="127"/>
      <c r="DS30" s="127"/>
      <c r="DT30" s="127"/>
      <c r="DU30" s="127"/>
      <c r="DV30" s="127"/>
      <c r="DW30" s="127"/>
      <c r="DX30" s="127"/>
      <c r="DY30" s="127"/>
      <c r="DZ30" s="127"/>
      <c r="EA30" s="127"/>
      <c r="EB30" s="127"/>
      <c r="EC30" s="127"/>
      <c r="ED30" s="127"/>
      <c r="EE30" s="127"/>
      <c r="EF30" s="127"/>
      <c r="EG30" s="127"/>
      <c r="EH30" s="127"/>
      <c r="EI30" s="127"/>
      <c r="EJ30" s="127"/>
      <c r="EK30" s="127"/>
      <c r="EL30" s="127"/>
      <c r="EM30" s="127"/>
      <c r="EN30" s="127"/>
      <c r="EO30" s="127"/>
      <c r="EP30" s="127"/>
      <c r="EQ30" s="127"/>
      <c r="ER30" s="127"/>
      <c r="ES30" s="127"/>
      <c r="ET30" s="127"/>
      <c r="EU30" s="127"/>
      <c r="EV30" s="127"/>
      <c r="EW30" s="127"/>
      <c r="EX30" s="127"/>
      <c r="EY30" s="127"/>
      <c r="EZ30" s="127"/>
      <c r="FA30" s="127"/>
      <c r="FB30" s="127"/>
      <c r="FC30" s="127"/>
      <c r="FD30" s="127"/>
      <c r="FE30" s="127"/>
      <c r="FF30" s="127"/>
      <c r="FG30" s="127"/>
      <c r="FH30" s="127"/>
      <c r="FI30" s="127"/>
      <c r="FJ30" s="127"/>
      <c r="FK30" s="127"/>
      <c r="FL30" s="127"/>
    </row>
    <row r="31" spans="1:168" s="182" customFormat="1" ht="25.2" customHeight="1" thickBot="1" x14ac:dyDescent="0.3">
      <c r="A31" s="176"/>
      <c r="B31" s="177" t="s">
        <v>64</v>
      </c>
      <c r="C31" s="178"/>
      <c r="D31" s="178"/>
      <c r="E31" s="178"/>
      <c r="F31" s="178"/>
      <c r="G31" s="179">
        <f>SUM(G13,G19,G25,G29)</f>
        <v>0</v>
      </c>
      <c r="H31" s="179">
        <f>SUM(H13,H19,H25,H29)</f>
        <v>0</v>
      </c>
      <c r="I31" s="180">
        <f>SUM(I13,I19,I25,I29)</f>
        <v>0</v>
      </c>
      <c r="J31" s="176"/>
      <c r="K31" s="177" t="s">
        <v>64</v>
      </c>
      <c r="L31" s="178"/>
      <c r="M31" s="178"/>
      <c r="N31" s="178"/>
      <c r="O31" s="178"/>
      <c r="P31" s="179"/>
      <c r="Q31" s="179"/>
      <c r="R31" s="179">
        <f>SUM(R13,R19,R25,R29)</f>
        <v>0</v>
      </c>
      <c r="S31" s="179">
        <f>SUM(S13,S19,S25,S29)</f>
        <v>0</v>
      </c>
      <c r="T31" s="180">
        <f>SUM(T13,T19,T25,T29)</f>
        <v>0</v>
      </c>
      <c r="U31" s="176"/>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1"/>
      <c r="BL31" s="181"/>
      <c r="BM31" s="181"/>
      <c r="BN31" s="181"/>
      <c r="BO31" s="181"/>
      <c r="BP31" s="181"/>
      <c r="BQ31" s="181"/>
      <c r="BR31" s="181"/>
      <c r="BS31" s="181"/>
      <c r="BT31" s="181"/>
      <c r="BU31" s="181"/>
      <c r="BV31" s="181"/>
      <c r="BW31" s="181"/>
      <c r="BX31" s="181"/>
      <c r="BY31" s="181"/>
      <c r="BZ31" s="181"/>
      <c r="CA31" s="181"/>
      <c r="CB31" s="181"/>
      <c r="CC31" s="181"/>
      <c r="CD31" s="181"/>
      <c r="CE31" s="181"/>
      <c r="CF31" s="181"/>
      <c r="CG31" s="181"/>
      <c r="CH31" s="181"/>
      <c r="CI31" s="181"/>
      <c r="CJ31" s="181"/>
      <c r="CK31" s="181"/>
      <c r="CL31" s="181"/>
      <c r="CM31" s="181"/>
      <c r="CN31" s="181"/>
      <c r="CO31" s="181"/>
      <c r="CP31" s="181"/>
      <c r="CQ31" s="181"/>
      <c r="CR31" s="181"/>
      <c r="CS31" s="181"/>
      <c r="CT31" s="181"/>
      <c r="CU31" s="181"/>
      <c r="CV31" s="181"/>
      <c r="CW31" s="181"/>
      <c r="CX31" s="181"/>
      <c r="CY31" s="181"/>
      <c r="CZ31" s="181"/>
      <c r="DA31" s="181"/>
      <c r="DB31" s="181"/>
      <c r="DC31" s="181"/>
      <c r="DD31" s="181"/>
      <c r="DE31" s="181"/>
      <c r="DF31" s="181"/>
      <c r="DG31" s="181"/>
      <c r="DH31" s="181"/>
      <c r="DI31" s="181"/>
      <c r="DJ31" s="181"/>
      <c r="DK31" s="181"/>
      <c r="DL31" s="181"/>
      <c r="DM31" s="181"/>
      <c r="DN31" s="181"/>
      <c r="DO31" s="181"/>
      <c r="DP31" s="181"/>
      <c r="DQ31" s="181"/>
      <c r="DR31" s="181"/>
      <c r="DS31" s="181"/>
      <c r="DT31" s="181"/>
      <c r="DU31" s="181"/>
      <c r="DV31" s="181"/>
      <c r="DW31" s="181"/>
      <c r="DX31" s="181"/>
      <c r="DY31" s="181"/>
      <c r="DZ31" s="181"/>
      <c r="EA31" s="181"/>
      <c r="EB31" s="181"/>
      <c r="EC31" s="181"/>
      <c r="ED31" s="181"/>
      <c r="EE31" s="181"/>
      <c r="EF31" s="181"/>
      <c r="EG31" s="181"/>
      <c r="EH31" s="181"/>
      <c r="EI31" s="181"/>
      <c r="EJ31" s="181"/>
      <c r="EK31" s="181"/>
      <c r="EL31" s="181"/>
      <c r="EM31" s="181"/>
      <c r="EN31" s="181"/>
      <c r="EO31" s="181"/>
      <c r="EP31" s="181"/>
      <c r="EQ31" s="181"/>
      <c r="ER31" s="181"/>
      <c r="ES31" s="181"/>
      <c r="ET31" s="181"/>
      <c r="EU31" s="181"/>
      <c r="EV31" s="181"/>
      <c r="EW31" s="181"/>
      <c r="EX31" s="181"/>
      <c r="EY31" s="181"/>
      <c r="EZ31" s="181"/>
      <c r="FA31" s="181"/>
      <c r="FB31" s="181"/>
      <c r="FC31" s="181"/>
      <c r="FD31" s="181"/>
      <c r="FE31" s="181"/>
      <c r="FF31" s="181"/>
      <c r="FG31" s="181"/>
      <c r="FH31" s="181"/>
      <c r="FI31" s="181"/>
      <c r="FJ31" s="181"/>
      <c r="FK31" s="181"/>
      <c r="FL31" s="181"/>
    </row>
    <row r="32" spans="1:168" s="127" customFormat="1" x14ac:dyDescent="0.25">
      <c r="A32" s="125"/>
      <c r="B32" s="125"/>
      <c r="C32" s="125"/>
      <c r="D32" s="125"/>
      <c r="E32" s="125"/>
      <c r="F32" s="125"/>
      <c r="G32" s="125"/>
      <c r="H32" s="125"/>
      <c r="I32" s="125"/>
      <c r="J32" s="125"/>
      <c r="K32" s="125"/>
      <c r="L32" s="125"/>
      <c r="M32" s="125"/>
      <c r="N32" s="125"/>
      <c r="O32" s="125"/>
      <c r="P32" s="125"/>
      <c r="Q32" s="125"/>
      <c r="R32" s="125"/>
      <c r="S32" s="125"/>
      <c r="T32" s="125"/>
      <c r="U32" s="125"/>
    </row>
    <row r="33" spans="1:21" s="127" customFormat="1" x14ac:dyDescent="0.25">
      <c r="A33" s="125"/>
      <c r="B33" s="125"/>
      <c r="C33" s="125"/>
      <c r="D33" s="125"/>
      <c r="E33" s="125"/>
      <c r="F33" s="125"/>
      <c r="G33" s="125"/>
      <c r="H33" s="125"/>
      <c r="I33" s="125"/>
      <c r="J33" s="125"/>
      <c r="K33" s="125"/>
      <c r="L33" s="125"/>
      <c r="M33" s="125"/>
      <c r="N33" s="125"/>
      <c r="O33" s="125"/>
      <c r="P33" s="125"/>
      <c r="Q33" s="125"/>
      <c r="R33" s="125"/>
      <c r="S33" s="125"/>
      <c r="T33" s="125"/>
      <c r="U33" s="125"/>
    </row>
    <row r="34" spans="1:21" s="127" customFormat="1" x14ac:dyDescent="0.25">
      <c r="A34" s="125"/>
      <c r="B34" s="125"/>
      <c r="C34" s="125"/>
      <c r="D34" s="125"/>
      <c r="E34" s="125"/>
      <c r="F34" s="125"/>
      <c r="G34" s="126"/>
      <c r="H34" s="125"/>
      <c r="I34" s="125"/>
      <c r="J34" s="125"/>
      <c r="K34" s="125"/>
      <c r="L34" s="125"/>
      <c r="M34" s="125"/>
      <c r="N34" s="125"/>
      <c r="O34" s="125"/>
      <c r="P34" s="125"/>
      <c r="Q34" s="125"/>
      <c r="R34" s="125"/>
      <c r="S34" s="125"/>
      <c r="T34" s="125"/>
      <c r="U34" s="125"/>
    </row>
    <row r="35" spans="1:21" s="127" customFormat="1" ht="39.6" hidden="1" outlineLevel="1" x14ac:dyDescent="0.25">
      <c r="A35" s="125"/>
      <c r="B35" s="183" t="s">
        <v>31</v>
      </c>
      <c r="C35" s="184"/>
      <c r="D35" s="185" t="s">
        <v>32</v>
      </c>
      <c r="E35" s="185" t="s">
        <v>33</v>
      </c>
      <c r="F35" s="186" t="s">
        <v>40</v>
      </c>
      <c r="G35" s="187"/>
      <c r="H35" s="125"/>
      <c r="I35" s="125"/>
      <c r="J35" s="125"/>
      <c r="K35" s="125"/>
      <c r="L35" s="125"/>
      <c r="M35" s="125"/>
      <c r="N35" s="125"/>
      <c r="O35" s="125"/>
      <c r="P35" s="125"/>
      <c r="Q35" s="125"/>
      <c r="R35" s="125"/>
      <c r="S35" s="125"/>
      <c r="T35" s="125"/>
      <c r="U35" s="125"/>
    </row>
    <row r="36" spans="1:21" s="127" customFormat="1" hidden="1" outlineLevel="1" x14ac:dyDescent="0.25">
      <c r="A36" s="125"/>
      <c r="B36" s="188" t="s">
        <v>34</v>
      </c>
      <c r="C36" s="189"/>
      <c r="D36" s="190">
        <f>1.2*1.4%</f>
        <v>1.6799999999999999E-2</v>
      </c>
      <c r="E36" s="191">
        <v>0</v>
      </c>
      <c r="F36" s="192">
        <v>54200</v>
      </c>
      <c r="G36" s="191"/>
      <c r="H36" s="125"/>
      <c r="I36" s="125"/>
      <c r="J36" s="125"/>
      <c r="K36" s="125"/>
      <c r="L36" s="125"/>
      <c r="M36" s="125"/>
      <c r="N36" s="125"/>
      <c r="O36" s="125"/>
      <c r="P36" s="125"/>
      <c r="Q36" s="125"/>
      <c r="R36" s="125"/>
      <c r="S36" s="125"/>
      <c r="T36" s="125"/>
      <c r="U36" s="125"/>
    </row>
    <row r="37" spans="1:21" s="127" customFormat="1" hidden="1" outlineLevel="1" x14ac:dyDescent="0.25">
      <c r="A37" s="125"/>
      <c r="B37" s="188" t="s">
        <v>35</v>
      </c>
      <c r="C37" s="189"/>
      <c r="D37" s="190">
        <v>5.7000000000000002E-2</v>
      </c>
      <c r="E37" s="191">
        <v>3500</v>
      </c>
      <c r="F37" s="192">
        <v>58700</v>
      </c>
      <c r="G37" s="191"/>
      <c r="H37" s="125"/>
      <c r="I37" s="125"/>
      <c r="J37" s="125"/>
      <c r="K37" s="125"/>
      <c r="L37" s="125"/>
      <c r="M37" s="125"/>
      <c r="N37" s="125"/>
      <c r="O37" s="125"/>
      <c r="P37" s="125"/>
      <c r="Q37" s="125"/>
      <c r="R37" s="125"/>
      <c r="S37" s="125"/>
      <c r="T37" s="125"/>
      <c r="U37" s="125"/>
    </row>
    <row r="38" spans="1:21" s="127" customFormat="1" hidden="1" outlineLevel="1" x14ac:dyDescent="0.25">
      <c r="A38" s="125"/>
      <c r="B38" s="188" t="s">
        <v>36</v>
      </c>
      <c r="C38" s="189"/>
      <c r="D38" s="190">
        <f>0.692/100</f>
        <v>6.9199999999999991E-3</v>
      </c>
      <c r="E38" s="191">
        <v>0</v>
      </c>
      <c r="F38" s="192">
        <v>78500</v>
      </c>
      <c r="G38" s="191"/>
      <c r="H38" s="125"/>
      <c r="I38" s="125"/>
      <c r="J38" s="125"/>
      <c r="K38" s="125"/>
      <c r="L38" s="125"/>
      <c r="M38" s="125"/>
      <c r="N38" s="125"/>
      <c r="O38" s="125"/>
      <c r="P38" s="125"/>
      <c r="Q38" s="125"/>
      <c r="R38" s="125"/>
      <c r="S38" s="125"/>
      <c r="T38" s="125"/>
      <c r="U38" s="125"/>
    </row>
    <row r="39" spans="1:21" s="127" customFormat="1" hidden="1" outlineLevel="1" x14ac:dyDescent="0.25">
      <c r="A39" s="125"/>
      <c r="B39" s="188" t="s">
        <v>37</v>
      </c>
      <c r="C39" s="189"/>
      <c r="D39" s="190">
        <v>1.6500000000000001E-2</v>
      </c>
      <c r="E39" s="191">
        <v>0</v>
      </c>
      <c r="F39" s="192">
        <v>0</v>
      </c>
      <c r="G39" s="191"/>
      <c r="H39" s="125"/>
      <c r="I39" s="125"/>
      <c r="J39" s="125"/>
      <c r="K39" s="125"/>
      <c r="L39" s="125"/>
      <c r="M39" s="125"/>
      <c r="N39" s="125"/>
      <c r="O39" s="125"/>
      <c r="P39" s="125"/>
      <c r="Q39" s="125"/>
      <c r="R39" s="125"/>
      <c r="S39" s="125"/>
      <c r="T39" s="125"/>
      <c r="U39" s="125"/>
    </row>
    <row r="40" spans="1:21" s="127" customFormat="1" hidden="1" outlineLevel="1" x14ac:dyDescent="0.25">
      <c r="A40" s="125"/>
      <c r="B40" s="188" t="s">
        <v>38</v>
      </c>
      <c r="C40" s="189"/>
      <c r="D40" s="190">
        <v>0</v>
      </c>
      <c r="E40" s="191">
        <v>0</v>
      </c>
      <c r="F40" s="192">
        <v>0</v>
      </c>
      <c r="G40" s="191"/>
      <c r="H40" s="125"/>
      <c r="I40" s="125"/>
      <c r="J40" s="125"/>
      <c r="K40" s="125"/>
      <c r="L40" s="125"/>
      <c r="M40" s="125"/>
      <c r="N40" s="125"/>
      <c r="O40" s="125"/>
      <c r="P40" s="125"/>
      <c r="Q40" s="125"/>
      <c r="R40" s="125"/>
      <c r="S40" s="125"/>
      <c r="T40" s="125"/>
      <c r="U40" s="125"/>
    </row>
    <row r="41" spans="1:21" s="127" customFormat="1" ht="13.8" hidden="1" outlineLevel="1" thickBot="1" x14ac:dyDescent="0.3">
      <c r="A41" s="125"/>
      <c r="B41" s="193" t="s">
        <v>39</v>
      </c>
      <c r="C41" s="194"/>
      <c r="D41" s="195">
        <f>0.07/100</f>
        <v>7.000000000000001E-4</v>
      </c>
      <c r="E41" s="196">
        <v>0</v>
      </c>
      <c r="F41" s="197">
        <v>0</v>
      </c>
      <c r="G41" s="191"/>
      <c r="H41" s="125"/>
      <c r="I41" s="125"/>
      <c r="J41" s="125"/>
      <c r="K41" s="125"/>
      <c r="L41" s="125"/>
      <c r="M41" s="125"/>
      <c r="N41" s="125"/>
      <c r="O41" s="125"/>
      <c r="P41" s="125"/>
      <c r="Q41" s="125"/>
      <c r="R41" s="125"/>
      <c r="S41" s="125"/>
      <c r="T41" s="125"/>
      <c r="U41" s="125"/>
    </row>
    <row r="42" spans="1:21" s="127" customFormat="1" hidden="1" outlineLevel="1" x14ac:dyDescent="0.25">
      <c r="A42" s="125"/>
      <c r="B42" s="189"/>
      <c r="C42" s="189"/>
      <c r="D42" s="189"/>
      <c r="E42" s="189"/>
      <c r="F42" s="189"/>
      <c r="G42" s="198"/>
      <c r="H42" s="189"/>
      <c r="I42" s="125"/>
      <c r="J42" s="125"/>
      <c r="K42" s="125"/>
      <c r="L42" s="125"/>
      <c r="M42" s="125"/>
      <c r="N42" s="125"/>
      <c r="O42" s="125"/>
      <c r="P42" s="125"/>
      <c r="Q42" s="125"/>
      <c r="R42" s="125"/>
      <c r="S42" s="125"/>
      <c r="T42" s="125"/>
      <c r="U42" s="125"/>
    </row>
    <row r="43" spans="1:21" s="127" customFormat="1" collapsed="1" x14ac:dyDescent="0.25">
      <c r="A43" s="125"/>
      <c r="B43" s="125"/>
      <c r="C43" s="125"/>
      <c r="D43" s="125"/>
      <c r="E43" s="125"/>
      <c r="F43" s="125"/>
      <c r="G43" s="126"/>
      <c r="H43" s="125"/>
      <c r="I43" s="125"/>
      <c r="J43" s="125"/>
      <c r="K43" s="125"/>
      <c r="L43" s="125"/>
      <c r="M43" s="125"/>
      <c r="N43" s="125"/>
      <c r="O43" s="125"/>
      <c r="P43" s="125"/>
      <c r="Q43" s="125"/>
      <c r="R43" s="125"/>
      <c r="S43" s="125"/>
      <c r="T43" s="125"/>
      <c r="U43" s="125"/>
    </row>
    <row r="44" spans="1:21" s="127" customFormat="1" ht="13.8" thickBot="1" x14ac:dyDescent="0.3">
      <c r="A44" s="125"/>
      <c r="B44" s="125"/>
      <c r="C44" s="125"/>
      <c r="D44" s="125"/>
      <c r="E44" s="125"/>
      <c r="F44" s="125"/>
      <c r="G44" s="126"/>
      <c r="H44" s="125"/>
      <c r="I44" s="125"/>
      <c r="J44" s="125"/>
      <c r="K44" s="125"/>
      <c r="L44" s="125"/>
      <c r="M44" s="125"/>
      <c r="N44" s="125"/>
      <c r="O44" s="125"/>
      <c r="P44" s="125"/>
      <c r="Q44" s="125"/>
      <c r="R44" s="125"/>
      <c r="S44" s="125"/>
      <c r="T44" s="125"/>
      <c r="U44" s="125"/>
    </row>
    <row r="45" spans="1:21" x14ac:dyDescent="0.25">
      <c r="A45" s="125"/>
      <c r="B45" s="125"/>
      <c r="C45" s="125"/>
      <c r="D45" s="125"/>
      <c r="E45" s="125"/>
      <c r="F45" s="125"/>
      <c r="G45" s="126"/>
      <c r="H45" s="125"/>
      <c r="I45" s="125"/>
      <c r="J45" s="125"/>
      <c r="K45" s="125"/>
      <c r="L45" s="125"/>
      <c r="M45" s="199" t="s">
        <v>72</v>
      </c>
      <c r="N45" s="200"/>
      <c r="O45" s="201">
        <f>T31-I31</f>
        <v>0</v>
      </c>
      <c r="P45" s="125"/>
      <c r="Q45" s="125"/>
      <c r="R45" s="125"/>
      <c r="S45" s="125"/>
      <c r="T45" s="125"/>
      <c r="U45" s="125"/>
    </row>
    <row r="46" spans="1:21" ht="13.8" thickBot="1" x14ac:dyDescent="0.3">
      <c r="A46" s="125"/>
      <c r="B46" s="125"/>
      <c r="C46" s="125"/>
      <c r="D46" s="125"/>
      <c r="E46" s="125"/>
      <c r="F46" s="125"/>
      <c r="G46" s="126"/>
      <c r="H46" s="125"/>
      <c r="I46" s="125"/>
      <c r="J46" s="125"/>
      <c r="K46" s="125"/>
      <c r="L46" s="125"/>
      <c r="M46" s="202" t="s">
        <v>73</v>
      </c>
      <c r="N46" s="203"/>
      <c r="O46" s="204" t="e">
        <f>O45/I31</f>
        <v>#DIV/0!</v>
      </c>
      <c r="P46" s="125"/>
      <c r="Q46" s="125"/>
      <c r="R46" s="125"/>
      <c r="S46" s="125"/>
      <c r="T46" s="125"/>
      <c r="U46" s="125"/>
    </row>
    <row r="47" spans="1:21" s="127" customFormat="1" x14ac:dyDescent="0.25">
      <c r="A47" s="125"/>
      <c r="B47" s="125"/>
      <c r="C47" s="125"/>
      <c r="D47" s="125"/>
      <c r="E47" s="125"/>
      <c r="F47" s="125"/>
      <c r="G47" s="126"/>
      <c r="H47" s="125"/>
      <c r="I47" s="125"/>
      <c r="J47" s="125"/>
      <c r="K47" s="125"/>
      <c r="L47" s="125"/>
      <c r="M47" s="125"/>
      <c r="N47" s="125"/>
      <c r="O47" s="125"/>
      <c r="P47" s="125"/>
      <c r="Q47" s="125"/>
      <c r="R47" s="125"/>
      <c r="S47" s="125"/>
      <c r="T47" s="125"/>
      <c r="U47" s="125"/>
    </row>
    <row r="48" spans="1:21" s="127" customFormat="1" x14ac:dyDescent="0.25">
      <c r="A48" s="125"/>
      <c r="B48" s="125"/>
      <c r="C48" s="125"/>
      <c r="D48" s="125"/>
      <c r="E48" s="125"/>
      <c r="F48" s="125"/>
      <c r="G48" s="125"/>
      <c r="H48" s="125"/>
      <c r="I48" s="125"/>
      <c r="J48" s="125"/>
      <c r="K48" s="125"/>
      <c r="L48" s="125"/>
      <c r="M48" s="125"/>
      <c r="N48" s="125"/>
      <c r="O48" s="125"/>
      <c r="P48" s="125"/>
      <c r="Q48" s="125"/>
      <c r="R48" s="125"/>
      <c r="S48" s="125"/>
      <c r="T48" s="125"/>
      <c r="U48" s="125"/>
    </row>
    <row r="49" s="127" customFormat="1" x14ac:dyDescent="0.25"/>
    <row r="50" s="127" customFormat="1" x14ac:dyDescent="0.25"/>
    <row r="51" s="127" customFormat="1" x14ac:dyDescent="0.25"/>
    <row r="52" s="127" customFormat="1" x14ac:dyDescent="0.25"/>
    <row r="53" s="127" customFormat="1" x14ac:dyDescent="0.25"/>
    <row r="54" s="127" customFormat="1" x14ac:dyDescent="0.25"/>
    <row r="55" s="127" customFormat="1" x14ac:dyDescent="0.25"/>
    <row r="56" s="127" customFormat="1" x14ac:dyDescent="0.25"/>
    <row r="57" s="127" customFormat="1" x14ac:dyDescent="0.25"/>
    <row r="58" s="127" customFormat="1" x14ac:dyDescent="0.25"/>
    <row r="59" s="127" customFormat="1" x14ac:dyDescent="0.25"/>
    <row r="60" s="127" customFormat="1" x14ac:dyDescent="0.25"/>
    <row r="61" s="127" customFormat="1" x14ac:dyDescent="0.25"/>
    <row r="62" s="127" customFormat="1" x14ac:dyDescent="0.25"/>
    <row r="63" s="127" customFormat="1" x14ac:dyDescent="0.25"/>
    <row r="64" s="127" customFormat="1" x14ac:dyDescent="0.25"/>
    <row r="65" s="127" customFormat="1" x14ac:dyDescent="0.25"/>
    <row r="66" s="127" customFormat="1" x14ac:dyDescent="0.25"/>
    <row r="67" s="127" customFormat="1" x14ac:dyDescent="0.25"/>
    <row r="68" s="127" customFormat="1" x14ac:dyDescent="0.25"/>
    <row r="69" s="127" customFormat="1" x14ac:dyDescent="0.25"/>
    <row r="70" s="127" customFormat="1" x14ac:dyDescent="0.25"/>
    <row r="71" s="127" customFormat="1" x14ac:dyDescent="0.25"/>
    <row r="72" s="127" customFormat="1" x14ac:dyDescent="0.25"/>
    <row r="73" s="127" customFormat="1" x14ac:dyDescent="0.25"/>
    <row r="74" s="127" customFormat="1" x14ac:dyDescent="0.25"/>
    <row r="75" s="127" customFormat="1" x14ac:dyDescent="0.25"/>
    <row r="76" s="127" customFormat="1" x14ac:dyDescent="0.25"/>
    <row r="77" s="127" customFormat="1" x14ac:dyDescent="0.25"/>
    <row r="78" s="127" customFormat="1" x14ac:dyDescent="0.25"/>
    <row r="79" s="127" customFormat="1" x14ac:dyDescent="0.25"/>
    <row r="80" s="127" customFormat="1" x14ac:dyDescent="0.25"/>
    <row r="81" s="127" customFormat="1" x14ac:dyDescent="0.25"/>
    <row r="82" s="127" customFormat="1" x14ac:dyDescent="0.25"/>
    <row r="83" s="127" customFormat="1" x14ac:dyDescent="0.25"/>
    <row r="84" s="127" customFormat="1" x14ac:dyDescent="0.25"/>
    <row r="85" s="127" customFormat="1" x14ac:dyDescent="0.25"/>
    <row r="86" s="127" customFormat="1" x14ac:dyDescent="0.25"/>
    <row r="87" s="127" customFormat="1" x14ac:dyDescent="0.25"/>
    <row r="88" s="127" customFormat="1" x14ac:dyDescent="0.25"/>
    <row r="89" s="127" customFormat="1" x14ac:dyDescent="0.25"/>
    <row r="90" s="127" customFormat="1" x14ac:dyDescent="0.25"/>
    <row r="91" s="127" customFormat="1" x14ac:dyDescent="0.25"/>
    <row r="92" s="127" customFormat="1" x14ac:dyDescent="0.25"/>
    <row r="93" s="127" customFormat="1" x14ac:dyDescent="0.25"/>
    <row r="94" s="127" customFormat="1" x14ac:dyDescent="0.25"/>
    <row r="95" s="127" customFormat="1" x14ac:dyDescent="0.25"/>
    <row r="96" s="127" customFormat="1" x14ac:dyDescent="0.25"/>
    <row r="97" s="127" customFormat="1" x14ac:dyDescent="0.25"/>
    <row r="98" s="127" customFormat="1" x14ac:dyDescent="0.25"/>
    <row r="99" s="127" customFormat="1" x14ac:dyDescent="0.25"/>
    <row r="100" s="127" customFormat="1" x14ac:dyDescent="0.25"/>
    <row r="101" s="127" customFormat="1" x14ac:dyDescent="0.25"/>
    <row r="102" s="127" customFormat="1" x14ac:dyDescent="0.25"/>
    <row r="103" s="127" customFormat="1" x14ac:dyDescent="0.25"/>
    <row r="104" s="127" customFormat="1" x14ac:dyDescent="0.25"/>
    <row r="105" s="127" customFormat="1" x14ac:dyDescent="0.25"/>
    <row r="106" s="127" customFormat="1" x14ac:dyDescent="0.25"/>
    <row r="107" s="127" customFormat="1" x14ac:dyDescent="0.25"/>
    <row r="108" s="127" customFormat="1" x14ac:dyDescent="0.25"/>
    <row r="109" s="127" customFormat="1" x14ac:dyDescent="0.25"/>
    <row r="110" s="127" customFormat="1" x14ac:dyDescent="0.25"/>
    <row r="111" s="127" customFormat="1" x14ac:dyDescent="0.25"/>
    <row r="112" s="127" customFormat="1" x14ac:dyDescent="0.25"/>
    <row r="113" s="127" customFormat="1" x14ac:dyDescent="0.25"/>
    <row r="114" s="127" customFormat="1" x14ac:dyDescent="0.25"/>
    <row r="115" s="127" customFormat="1" x14ac:dyDescent="0.25"/>
    <row r="116" s="127" customFormat="1" x14ac:dyDescent="0.25"/>
    <row r="117" s="127" customFormat="1" x14ac:dyDescent="0.25"/>
    <row r="118" s="127" customFormat="1" x14ac:dyDescent="0.25"/>
    <row r="119" s="127" customFormat="1" x14ac:dyDescent="0.25"/>
    <row r="120" s="127" customFormat="1" x14ac:dyDescent="0.25"/>
    <row r="121" s="127" customFormat="1" x14ac:dyDescent="0.25"/>
    <row r="122" s="127" customFormat="1" x14ac:dyDescent="0.25"/>
    <row r="123" s="127" customFormat="1" x14ac:dyDescent="0.25"/>
    <row r="124" s="127" customFormat="1" x14ac:dyDescent="0.25"/>
    <row r="125" s="127" customFormat="1" x14ac:dyDescent="0.25"/>
    <row r="126" s="127" customFormat="1" x14ac:dyDescent="0.25"/>
    <row r="127" s="127" customFormat="1" x14ac:dyDescent="0.25"/>
    <row r="128" s="127" customFormat="1" x14ac:dyDescent="0.25"/>
    <row r="129" s="127" customFormat="1" x14ac:dyDescent="0.25"/>
    <row r="130" s="127" customFormat="1" x14ac:dyDescent="0.25"/>
    <row r="131" s="127" customFormat="1" x14ac:dyDescent="0.25"/>
    <row r="132" s="127" customFormat="1" x14ac:dyDescent="0.25"/>
    <row r="133" s="127" customFormat="1" x14ac:dyDescent="0.25"/>
    <row r="134" s="127" customFormat="1" x14ac:dyDescent="0.25"/>
    <row r="135" s="127" customFormat="1" x14ac:dyDescent="0.25"/>
    <row r="136" s="127" customFormat="1" x14ac:dyDescent="0.25"/>
    <row r="137" s="127" customFormat="1" x14ac:dyDescent="0.25"/>
    <row r="138" s="127" customFormat="1" x14ac:dyDescent="0.25"/>
    <row r="139" s="127" customFormat="1" x14ac:dyDescent="0.25"/>
    <row r="140" s="127" customFormat="1" x14ac:dyDescent="0.25"/>
    <row r="141" s="127" customFormat="1" x14ac:dyDescent="0.25"/>
    <row r="142" s="127" customFormat="1" x14ac:dyDescent="0.25"/>
    <row r="143" s="127" customFormat="1" x14ac:dyDescent="0.25"/>
    <row r="144" s="127" customFormat="1" x14ac:dyDescent="0.25"/>
    <row r="145" s="127" customFormat="1" x14ac:dyDescent="0.25"/>
    <row r="146" s="127" customFormat="1" x14ac:dyDescent="0.25"/>
    <row r="147" s="127" customFormat="1" x14ac:dyDescent="0.25"/>
    <row r="148" s="127" customFormat="1" x14ac:dyDescent="0.25"/>
    <row r="149" s="127" customFormat="1" x14ac:dyDescent="0.25"/>
    <row r="150" s="127" customFormat="1" x14ac:dyDescent="0.25"/>
    <row r="151" s="127" customFormat="1" x14ac:dyDescent="0.25"/>
    <row r="152" s="127" customFormat="1" x14ac:dyDescent="0.25"/>
    <row r="153" s="127" customFormat="1" x14ac:dyDescent="0.25"/>
    <row r="154" s="127" customFormat="1" x14ac:dyDescent="0.25"/>
    <row r="155" s="127" customFormat="1" x14ac:dyDescent="0.25"/>
    <row r="156" s="127" customFormat="1" x14ac:dyDescent="0.25"/>
    <row r="157" s="127" customFormat="1" x14ac:dyDescent="0.25"/>
    <row r="158" s="127" customFormat="1" x14ac:dyDescent="0.25"/>
    <row r="159" s="127" customFormat="1" x14ac:dyDescent="0.25"/>
    <row r="160" s="127" customFormat="1" x14ac:dyDescent="0.25"/>
    <row r="161" s="127" customFormat="1" x14ac:dyDescent="0.25"/>
    <row r="162" s="127" customFormat="1" x14ac:dyDescent="0.25"/>
    <row r="163" s="127" customFormat="1" x14ac:dyDescent="0.25"/>
    <row r="164" s="127" customFormat="1" x14ac:dyDescent="0.25"/>
    <row r="165" s="127" customFormat="1" x14ac:dyDescent="0.25"/>
    <row r="166" s="127" customFormat="1" x14ac:dyDescent="0.25"/>
    <row r="167" s="127" customFormat="1" x14ac:dyDescent="0.25"/>
    <row r="168" s="127" customFormat="1" x14ac:dyDescent="0.25"/>
    <row r="169" s="127" customFormat="1" x14ac:dyDescent="0.25"/>
    <row r="170" s="127" customFormat="1" x14ac:dyDescent="0.25"/>
    <row r="171" s="127" customFormat="1" x14ac:dyDescent="0.25"/>
    <row r="172" s="127" customFormat="1" x14ac:dyDescent="0.25"/>
    <row r="173" s="127" customFormat="1" x14ac:dyDescent="0.25"/>
    <row r="174" s="127" customFormat="1" x14ac:dyDescent="0.25"/>
    <row r="175" s="127" customFormat="1" x14ac:dyDescent="0.25"/>
    <row r="176" s="127" customFormat="1" x14ac:dyDescent="0.25"/>
    <row r="177" s="127" customFormat="1" x14ac:dyDescent="0.25"/>
    <row r="178" s="127" customFormat="1" x14ac:dyDescent="0.25"/>
    <row r="179" s="127" customFormat="1" x14ac:dyDescent="0.25"/>
    <row r="180" s="127" customFormat="1" x14ac:dyDescent="0.25"/>
    <row r="181" s="127" customFormat="1" x14ac:dyDescent="0.25"/>
    <row r="182" s="127" customFormat="1" x14ac:dyDescent="0.25"/>
    <row r="183" s="127" customFormat="1" x14ac:dyDescent="0.25"/>
    <row r="184" s="127" customFormat="1" x14ac:dyDescent="0.25"/>
    <row r="185" s="127" customFormat="1" x14ac:dyDescent="0.25"/>
    <row r="186" s="127" customFormat="1" x14ac:dyDescent="0.25"/>
    <row r="187" s="127" customFormat="1" x14ac:dyDescent="0.25"/>
    <row r="188" s="127" customFormat="1" x14ac:dyDescent="0.25"/>
    <row r="189" s="127" customFormat="1" x14ac:dyDescent="0.25"/>
    <row r="190" s="127" customFormat="1" x14ac:dyDescent="0.25"/>
    <row r="191" s="127" customFormat="1" x14ac:dyDescent="0.25"/>
    <row r="192" s="127" customFormat="1" x14ac:dyDescent="0.25"/>
    <row r="193" s="127" customFormat="1" x14ac:dyDescent="0.25"/>
    <row r="194" s="127" customFormat="1" x14ac:dyDescent="0.25"/>
    <row r="195" s="127" customFormat="1" x14ac:dyDescent="0.25"/>
    <row r="196" s="127" customFormat="1" x14ac:dyDescent="0.25"/>
    <row r="197" s="127" customFormat="1" x14ac:dyDescent="0.25"/>
    <row r="198" s="127" customFormat="1" x14ac:dyDescent="0.25"/>
    <row r="199" s="127" customFormat="1" x14ac:dyDescent="0.25"/>
    <row r="200" s="127" customFormat="1" x14ac:dyDescent="0.25"/>
    <row r="201" s="127" customFormat="1" x14ac:dyDescent="0.25"/>
    <row r="202" s="127" customFormat="1" x14ac:dyDescent="0.25"/>
    <row r="203" s="127" customFormat="1" x14ac:dyDescent="0.25"/>
    <row r="204" s="127" customFormat="1" x14ac:dyDescent="0.25"/>
    <row r="205" s="127" customFormat="1" x14ac:dyDescent="0.25"/>
    <row r="206" s="127" customFormat="1" x14ac:dyDescent="0.25"/>
    <row r="207" s="127" customFormat="1" x14ac:dyDescent="0.25"/>
    <row r="208" s="127" customFormat="1" x14ac:dyDescent="0.25"/>
    <row r="209" s="127" customFormat="1" x14ac:dyDescent="0.25"/>
    <row r="210" s="127" customFormat="1" x14ac:dyDescent="0.25"/>
    <row r="211" s="127" customFormat="1" x14ac:dyDescent="0.25"/>
    <row r="212" s="127" customFormat="1" x14ac:dyDescent="0.25"/>
    <row r="213" s="127" customFormat="1" x14ac:dyDescent="0.25"/>
    <row r="214" s="127" customFormat="1" x14ac:dyDescent="0.25"/>
    <row r="215" s="127" customFormat="1" x14ac:dyDescent="0.25"/>
    <row r="216" s="127" customFormat="1" x14ac:dyDescent="0.25"/>
    <row r="217" s="127" customFormat="1" x14ac:dyDescent="0.25"/>
    <row r="218" s="127" customFormat="1" x14ac:dyDescent="0.25"/>
    <row r="219" s="127" customFormat="1" x14ac:dyDescent="0.25"/>
    <row r="220" s="127" customFormat="1" x14ac:dyDescent="0.25"/>
    <row r="221" s="127" customFormat="1" x14ac:dyDescent="0.25"/>
    <row r="222" s="127" customFormat="1" x14ac:dyDescent="0.25"/>
    <row r="223" s="127" customFormat="1" x14ac:dyDescent="0.25"/>
    <row r="224" s="127" customFormat="1" x14ac:dyDescent="0.25"/>
    <row r="225" s="127" customFormat="1" x14ac:dyDescent="0.25"/>
    <row r="226" s="127" customFormat="1" x14ac:dyDescent="0.25"/>
    <row r="227" s="127" customFormat="1" x14ac:dyDescent="0.25"/>
    <row r="228" s="127" customFormat="1" x14ac:dyDescent="0.25"/>
    <row r="229" s="127" customFormat="1" x14ac:dyDescent="0.25"/>
    <row r="230" s="127" customFormat="1" x14ac:dyDescent="0.25"/>
    <row r="231" s="127" customFormat="1" x14ac:dyDescent="0.25"/>
    <row r="232" s="127" customFormat="1" x14ac:dyDescent="0.25"/>
    <row r="233" s="127" customFormat="1" x14ac:dyDescent="0.25"/>
    <row r="234" s="127" customFormat="1" x14ac:dyDescent="0.25"/>
    <row r="235" s="127" customFormat="1" x14ac:dyDescent="0.25"/>
    <row r="236" s="127" customFormat="1" x14ac:dyDescent="0.25"/>
    <row r="237" s="127" customFormat="1" x14ac:dyDescent="0.25"/>
    <row r="238" s="127" customFormat="1" x14ac:dyDescent="0.25"/>
    <row r="239" s="127" customFormat="1" x14ac:dyDescent="0.25"/>
    <row r="240" s="127" customFormat="1" x14ac:dyDescent="0.25"/>
    <row r="241" s="127" customFormat="1" x14ac:dyDescent="0.25"/>
    <row r="242" s="127" customFormat="1" x14ac:dyDescent="0.25"/>
    <row r="243" s="127" customFormat="1" x14ac:dyDescent="0.25"/>
    <row r="244" s="127" customFormat="1" x14ac:dyDescent="0.25"/>
    <row r="245" s="127" customFormat="1" x14ac:dyDescent="0.25"/>
    <row r="246" s="127" customFormat="1" x14ac:dyDescent="0.25"/>
    <row r="247" s="127" customFormat="1" x14ac:dyDescent="0.25"/>
    <row r="248" s="127" customFormat="1" x14ac:dyDescent="0.25"/>
    <row r="249" s="127" customFormat="1" x14ac:dyDescent="0.25"/>
    <row r="250" s="127" customFormat="1" x14ac:dyDescent="0.25"/>
    <row r="251" s="127" customFormat="1" x14ac:dyDescent="0.25"/>
    <row r="252" s="127" customFormat="1" x14ac:dyDescent="0.25"/>
    <row r="253" s="127" customFormat="1" x14ac:dyDescent="0.25"/>
    <row r="254" s="127" customFormat="1" x14ac:dyDescent="0.25"/>
    <row r="255" s="127" customFormat="1" x14ac:dyDescent="0.25"/>
    <row r="256" s="127" customFormat="1" x14ac:dyDescent="0.25"/>
    <row r="257" s="127" customFormat="1" x14ac:dyDescent="0.25"/>
    <row r="258" s="127" customFormat="1" x14ac:dyDescent="0.25"/>
    <row r="259" s="127" customFormat="1" x14ac:dyDescent="0.25"/>
    <row r="260" s="127" customFormat="1" x14ac:dyDescent="0.25"/>
    <row r="261" s="127" customFormat="1" x14ac:dyDescent="0.25"/>
    <row r="262" s="127" customFormat="1" x14ac:dyDescent="0.25"/>
    <row r="263" s="127" customFormat="1" x14ac:dyDescent="0.25"/>
    <row r="264" s="127" customFormat="1" x14ac:dyDescent="0.25"/>
    <row r="265" s="127" customFormat="1" x14ac:dyDescent="0.25"/>
    <row r="266" s="127" customFormat="1" x14ac:dyDescent="0.25"/>
    <row r="267" s="127" customFormat="1" x14ac:dyDescent="0.25"/>
    <row r="268" s="127" customFormat="1" x14ac:dyDescent="0.25"/>
    <row r="269" s="127" customFormat="1" x14ac:dyDescent="0.25"/>
    <row r="270" s="127" customFormat="1" x14ac:dyDescent="0.25"/>
    <row r="271" s="127" customFormat="1" x14ac:dyDescent="0.25"/>
    <row r="272" s="127" customFormat="1" x14ac:dyDescent="0.25"/>
    <row r="273" s="127" customFormat="1" x14ac:dyDescent="0.25"/>
    <row r="274" s="127" customFormat="1" x14ac:dyDescent="0.25"/>
    <row r="275" s="127" customFormat="1" x14ac:dyDescent="0.25"/>
    <row r="276" s="127" customFormat="1" x14ac:dyDescent="0.25"/>
    <row r="277" s="127" customFormat="1" x14ac:dyDescent="0.25"/>
    <row r="278" s="127" customFormat="1" x14ac:dyDescent="0.25"/>
    <row r="279" s="127" customFormat="1" x14ac:dyDescent="0.25"/>
    <row r="280" s="127" customFormat="1" x14ac:dyDescent="0.25"/>
    <row r="281" s="127" customFormat="1" x14ac:dyDescent="0.25"/>
    <row r="282" s="127" customFormat="1" x14ac:dyDescent="0.25"/>
    <row r="283" s="127" customFormat="1" x14ac:dyDescent="0.25"/>
    <row r="284" s="127" customFormat="1" x14ac:dyDescent="0.25"/>
    <row r="285" s="127" customFormat="1" x14ac:dyDescent="0.25"/>
    <row r="286" s="127" customFormat="1" x14ac:dyDescent="0.25"/>
    <row r="287" s="127" customFormat="1" x14ac:dyDescent="0.25"/>
    <row r="288" s="127" customFormat="1" x14ac:dyDescent="0.25"/>
    <row r="289" s="127" customFormat="1" x14ac:dyDescent="0.25"/>
    <row r="290" s="127" customFormat="1" x14ac:dyDescent="0.25"/>
    <row r="291" s="127" customFormat="1" x14ac:dyDescent="0.25"/>
    <row r="292" s="127" customFormat="1" x14ac:dyDescent="0.25"/>
    <row r="293" s="127" customFormat="1" x14ac:dyDescent="0.25"/>
    <row r="294" s="127" customFormat="1" x14ac:dyDescent="0.25"/>
    <row r="295" s="127" customFormat="1" x14ac:dyDescent="0.25"/>
    <row r="296" s="127" customFormat="1" x14ac:dyDescent="0.25"/>
    <row r="297" s="127" customFormat="1" x14ac:dyDescent="0.25"/>
    <row r="298" s="127" customFormat="1" x14ac:dyDescent="0.25"/>
    <row r="299" s="127" customFormat="1" x14ac:dyDescent="0.25"/>
    <row r="300" s="127" customFormat="1" x14ac:dyDescent="0.25"/>
    <row r="301" s="127" customFormat="1" x14ac:dyDescent="0.25"/>
    <row r="302" s="127" customFormat="1" x14ac:dyDescent="0.25"/>
    <row r="303" s="127" customFormat="1" x14ac:dyDescent="0.25"/>
    <row r="304" s="127" customFormat="1" x14ac:dyDescent="0.25"/>
    <row r="305" s="127" customFormat="1" x14ac:dyDescent="0.25"/>
    <row r="306" s="127" customFormat="1" x14ac:dyDescent="0.25"/>
    <row r="307" s="127" customFormat="1" x14ac:dyDescent="0.25"/>
    <row r="308" s="127" customFormat="1" x14ac:dyDescent="0.25"/>
    <row r="309" s="127" customFormat="1" x14ac:dyDescent="0.25"/>
    <row r="310" s="127" customFormat="1" x14ac:dyDescent="0.25"/>
    <row r="311" s="127" customFormat="1" x14ac:dyDescent="0.25"/>
    <row r="312" s="127" customFormat="1" x14ac:dyDescent="0.25"/>
    <row r="313" s="127" customFormat="1" x14ac:dyDescent="0.25"/>
    <row r="314" s="127" customFormat="1" x14ac:dyDescent="0.25"/>
    <row r="315" s="127" customFormat="1" x14ac:dyDescent="0.25"/>
    <row r="316" s="127" customFormat="1" x14ac:dyDescent="0.25"/>
    <row r="317" s="127" customFormat="1" x14ac:dyDescent="0.25"/>
    <row r="318" s="127" customFormat="1" x14ac:dyDescent="0.25"/>
    <row r="319" s="127" customFormat="1" x14ac:dyDescent="0.25"/>
    <row r="320" s="127" customFormat="1" x14ac:dyDescent="0.25"/>
    <row r="321" s="127" customFormat="1" x14ac:dyDescent="0.25"/>
    <row r="322" s="127" customFormat="1" x14ac:dyDescent="0.25"/>
    <row r="323" s="127" customFormat="1" x14ac:dyDescent="0.25"/>
    <row r="324" s="127" customFormat="1" x14ac:dyDescent="0.25"/>
    <row r="325" s="127" customFormat="1" x14ac:dyDescent="0.25"/>
    <row r="326" s="127" customFormat="1" x14ac:dyDescent="0.25"/>
    <row r="327" s="127" customFormat="1" x14ac:dyDescent="0.25"/>
    <row r="328" s="127" customFormat="1" x14ac:dyDescent="0.25"/>
    <row r="329" s="127" customFormat="1" x14ac:dyDescent="0.25"/>
    <row r="330" s="127" customFormat="1" x14ac:dyDescent="0.25"/>
    <row r="331" s="127" customFormat="1" x14ac:dyDescent="0.25"/>
    <row r="332" s="127" customFormat="1" x14ac:dyDescent="0.25"/>
    <row r="333" s="127" customFormat="1" x14ac:dyDescent="0.25"/>
    <row r="334" s="127" customFormat="1" x14ac:dyDescent="0.25"/>
    <row r="335" s="127" customFormat="1" x14ac:dyDescent="0.25"/>
    <row r="336" s="127" customFormat="1" x14ac:dyDescent="0.25"/>
    <row r="337" s="127" customFormat="1" x14ac:dyDescent="0.25"/>
    <row r="338" s="127" customFormat="1" x14ac:dyDescent="0.25"/>
    <row r="339" s="127" customFormat="1" x14ac:dyDescent="0.25"/>
    <row r="340" s="127" customFormat="1" x14ac:dyDescent="0.25"/>
    <row r="341" s="127" customFormat="1" x14ac:dyDescent="0.25"/>
    <row r="342" s="127" customFormat="1" x14ac:dyDescent="0.25"/>
    <row r="343" s="127" customFormat="1" x14ac:dyDescent="0.25"/>
    <row r="344" s="127" customFormat="1" x14ac:dyDescent="0.25"/>
    <row r="345" s="127" customFormat="1" x14ac:dyDescent="0.25"/>
    <row r="346" s="127" customFormat="1" x14ac:dyDescent="0.25"/>
    <row r="347" s="127" customFormat="1" x14ac:dyDescent="0.25"/>
    <row r="348" s="127" customFormat="1" x14ac:dyDescent="0.25"/>
    <row r="349" s="127" customFormat="1" x14ac:dyDescent="0.25"/>
    <row r="350" s="127" customFormat="1" x14ac:dyDescent="0.25"/>
    <row r="351" s="127" customFormat="1" x14ac:dyDescent="0.25"/>
    <row r="352" s="127" customFormat="1" x14ac:dyDescent="0.25"/>
    <row r="353" s="127" customFormat="1" x14ac:dyDescent="0.25"/>
    <row r="354" s="127" customFormat="1" x14ac:dyDescent="0.25"/>
    <row r="355" s="127" customFormat="1" x14ac:dyDescent="0.25"/>
    <row r="356" s="127" customFormat="1" x14ac:dyDescent="0.25"/>
    <row r="357" s="127" customFormat="1" x14ac:dyDescent="0.25"/>
    <row r="358" s="127" customFormat="1" x14ac:dyDescent="0.25"/>
    <row r="359" s="127" customFormat="1" x14ac:dyDescent="0.25"/>
    <row r="360" s="127" customFormat="1" x14ac:dyDescent="0.25"/>
    <row r="361" s="127" customFormat="1" x14ac:dyDescent="0.25"/>
    <row r="362" s="127" customFormat="1" x14ac:dyDescent="0.25"/>
    <row r="363" s="127" customFormat="1" x14ac:dyDescent="0.25"/>
    <row r="364" s="127" customFormat="1" x14ac:dyDescent="0.25"/>
    <row r="365" s="127" customFormat="1" x14ac:dyDescent="0.25"/>
    <row r="366" s="127" customFormat="1" x14ac:dyDescent="0.25"/>
    <row r="367" s="127" customFormat="1" x14ac:dyDescent="0.25"/>
    <row r="368" s="127" customFormat="1" x14ac:dyDescent="0.25"/>
    <row r="369" s="127" customFormat="1" x14ac:dyDescent="0.25"/>
    <row r="370" s="127" customFormat="1" x14ac:dyDescent="0.25"/>
    <row r="371" s="127" customFormat="1" x14ac:dyDescent="0.25"/>
    <row r="372" s="127" customFormat="1" x14ac:dyDescent="0.25"/>
    <row r="373" s="127" customFormat="1" x14ac:dyDescent="0.25"/>
    <row r="374" s="127" customFormat="1" x14ac:dyDescent="0.25"/>
    <row r="375" s="127" customFormat="1" x14ac:dyDescent="0.25"/>
    <row r="376" s="127" customFormat="1" x14ac:dyDescent="0.25"/>
    <row r="377" s="127" customFormat="1" x14ac:dyDescent="0.25"/>
    <row r="378" s="127" customFormat="1" x14ac:dyDescent="0.25"/>
    <row r="379" s="127" customFormat="1" x14ac:dyDescent="0.25"/>
    <row r="380" s="127" customFormat="1" x14ac:dyDescent="0.25"/>
    <row r="381" s="127" customFormat="1" x14ac:dyDescent="0.25"/>
    <row r="382" s="127" customFormat="1" x14ac:dyDescent="0.25"/>
    <row r="383" s="127" customFormat="1" x14ac:dyDescent="0.25"/>
    <row r="384" s="127" customFormat="1" x14ac:dyDescent="0.25"/>
    <row r="385" s="127" customFormat="1" x14ac:dyDescent="0.25"/>
    <row r="386" s="127" customFormat="1" x14ac:dyDescent="0.25"/>
    <row r="387" s="127" customFormat="1" x14ac:dyDescent="0.25"/>
    <row r="388" s="127" customFormat="1" x14ac:dyDescent="0.25"/>
    <row r="389" s="127" customFormat="1" x14ac:dyDescent="0.25"/>
    <row r="390" s="127" customFormat="1" x14ac:dyDescent="0.25"/>
    <row r="391" s="127" customFormat="1" x14ac:dyDescent="0.25"/>
    <row r="392" s="127" customFormat="1" x14ac:dyDescent="0.25"/>
    <row r="393" s="127" customFormat="1" x14ac:dyDescent="0.25"/>
    <row r="394" s="127" customFormat="1" x14ac:dyDescent="0.25"/>
    <row r="395" s="127" customFormat="1" x14ac:dyDescent="0.25"/>
    <row r="396" s="127" customFormat="1" x14ac:dyDescent="0.25"/>
    <row r="397" s="127" customFormat="1" x14ac:dyDescent="0.25"/>
    <row r="398" s="127" customFormat="1" x14ac:dyDescent="0.25"/>
    <row r="399" s="127" customFormat="1" x14ac:dyDescent="0.25"/>
    <row r="400" s="127" customFormat="1" x14ac:dyDescent="0.25"/>
    <row r="401" s="127" customFormat="1" x14ac:dyDescent="0.25"/>
    <row r="402" s="127" customFormat="1" x14ac:dyDescent="0.25"/>
    <row r="403" s="127" customFormat="1" x14ac:dyDescent="0.25"/>
    <row r="404" s="127" customFormat="1" x14ac:dyDescent="0.25"/>
    <row r="405" s="127" customFormat="1" x14ac:dyDescent="0.25"/>
    <row r="406" s="127" customFormat="1" x14ac:dyDescent="0.25"/>
    <row r="407" s="127" customFormat="1" x14ac:dyDescent="0.25"/>
    <row r="408" s="127" customFormat="1" x14ac:dyDescent="0.25"/>
    <row r="409" s="127" customFormat="1" x14ac:dyDescent="0.25"/>
    <row r="410" s="127" customFormat="1" x14ac:dyDescent="0.25"/>
    <row r="411" s="127" customFormat="1" x14ac:dyDescent="0.25"/>
    <row r="412" s="127" customFormat="1" x14ac:dyDescent="0.25"/>
    <row r="413" s="127" customFormat="1" x14ac:dyDescent="0.25"/>
    <row r="414" s="127" customFormat="1" x14ac:dyDescent="0.25"/>
    <row r="415" s="127" customFormat="1" x14ac:dyDescent="0.25"/>
    <row r="416" s="127" customFormat="1" x14ac:dyDescent="0.25"/>
    <row r="417" s="127" customFormat="1" x14ac:dyDescent="0.25"/>
    <row r="418" s="127" customFormat="1" x14ac:dyDescent="0.25"/>
    <row r="419" s="127" customFormat="1" x14ac:dyDescent="0.25"/>
    <row r="420" s="127" customFormat="1" x14ac:dyDescent="0.25"/>
    <row r="421" s="127" customFormat="1" x14ac:dyDescent="0.25"/>
    <row r="422" s="127" customFormat="1" x14ac:dyDescent="0.25"/>
    <row r="423" s="127" customFormat="1" x14ac:dyDescent="0.25"/>
    <row r="424" s="127" customFormat="1" x14ac:dyDescent="0.25"/>
    <row r="425" s="127" customFormat="1" x14ac:dyDescent="0.25"/>
    <row r="426" s="127" customFormat="1" x14ac:dyDescent="0.25"/>
    <row r="427" s="127" customFormat="1" x14ac:dyDescent="0.25"/>
    <row r="428" s="127" customFormat="1" x14ac:dyDescent="0.25"/>
    <row r="429" s="127" customFormat="1" x14ac:dyDescent="0.25"/>
    <row r="430" s="127" customFormat="1" x14ac:dyDescent="0.25"/>
    <row r="431" s="127" customFormat="1" x14ac:dyDescent="0.25"/>
    <row r="432" s="127" customFormat="1" x14ac:dyDescent="0.25"/>
    <row r="433" s="127" customFormat="1" x14ac:dyDescent="0.25"/>
    <row r="434" s="127" customFormat="1" x14ac:dyDescent="0.25"/>
    <row r="435" s="127" customFormat="1" x14ac:dyDescent="0.25"/>
    <row r="436" s="127" customFormat="1" x14ac:dyDescent="0.25"/>
    <row r="437" s="127" customFormat="1" x14ac:dyDescent="0.25"/>
    <row r="438" s="127" customFormat="1" x14ac:dyDescent="0.25"/>
    <row r="439" s="127" customFormat="1" x14ac:dyDescent="0.25"/>
    <row r="440" s="127" customFormat="1" x14ac:dyDescent="0.25"/>
    <row r="441" s="127" customFormat="1" x14ac:dyDescent="0.25"/>
    <row r="442" s="127" customFormat="1" x14ac:dyDescent="0.25"/>
    <row r="443" s="127" customFormat="1" x14ac:dyDescent="0.25"/>
    <row r="444" s="127" customFormat="1" x14ac:dyDescent="0.25"/>
    <row r="445" s="127" customFormat="1" x14ac:dyDescent="0.25"/>
    <row r="446" s="127" customFormat="1" x14ac:dyDescent="0.25"/>
    <row r="447" s="127" customFormat="1" x14ac:dyDescent="0.25"/>
    <row r="448" s="127" customFormat="1" x14ac:dyDescent="0.25"/>
    <row r="449" s="127" customFormat="1" x14ac:dyDescent="0.25"/>
    <row r="450" s="127" customFormat="1" x14ac:dyDescent="0.25"/>
    <row r="451" s="127" customFormat="1" x14ac:dyDescent="0.25"/>
    <row r="452" s="127" customFormat="1" x14ac:dyDescent="0.25"/>
    <row r="453" s="127" customFormat="1" x14ac:dyDescent="0.25"/>
    <row r="454" s="127" customFormat="1" x14ac:dyDescent="0.25"/>
    <row r="455" s="127" customFormat="1" x14ac:dyDescent="0.25"/>
    <row r="456" s="127" customFormat="1" x14ac:dyDescent="0.25"/>
    <row r="457" s="127" customFormat="1" x14ac:dyDescent="0.25"/>
    <row r="458" s="127" customFormat="1" x14ac:dyDescent="0.25"/>
    <row r="459" s="127" customFormat="1" x14ac:dyDescent="0.25"/>
    <row r="460" s="127" customFormat="1" x14ac:dyDescent="0.25"/>
    <row r="461" s="127" customFormat="1" x14ac:dyDescent="0.25"/>
    <row r="462" s="127" customFormat="1" x14ac:dyDescent="0.25"/>
    <row r="463" s="127" customFormat="1" x14ac:dyDescent="0.25"/>
    <row r="464" s="127" customFormat="1" x14ac:dyDescent="0.25"/>
    <row r="465" s="127" customFormat="1" x14ac:dyDescent="0.25"/>
    <row r="466" s="127" customFormat="1" x14ac:dyDescent="0.25"/>
    <row r="467" s="127" customFormat="1" x14ac:dyDescent="0.25"/>
    <row r="468" s="127" customFormat="1" x14ac:dyDescent="0.25"/>
    <row r="469" s="127" customFormat="1" x14ac:dyDescent="0.25"/>
    <row r="470" s="127" customFormat="1" x14ac:dyDescent="0.25"/>
    <row r="471" s="127" customFormat="1" x14ac:dyDescent="0.25"/>
    <row r="472" s="127" customFormat="1" x14ac:dyDescent="0.25"/>
    <row r="473" s="127" customFormat="1" x14ac:dyDescent="0.25"/>
    <row r="474" s="127" customFormat="1" x14ac:dyDescent="0.25"/>
    <row r="475" s="127" customFormat="1" x14ac:dyDescent="0.25"/>
    <row r="476" s="127" customFormat="1" x14ac:dyDescent="0.25"/>
    <row r="477" s="127" customFormat="1" x14ac:dyDescent="0.25"/>
    <row r="478" s="127" customFormat="1" x14ac:dyDescent="0.25"/>
    <row r="479" s="127" customFormat="1" x14ac:dyDescent="0.25"/>
    <row r="480" s="127" customFormat="1" x14ac:dyDescent="0.25"/>
    <row r="481" s="127" customFormat="1" x14ac:dyDescent="0.25"/>
    <row r="482" s="127" customFormat="1" x14ac:dyDescent="0.25"/>
    <row r="483" s="127" customFormat="1" x14ac:dyDescent="0.25"/>
    <row r="484" s="127" customFormat="1" x14ac:dyDescent="0.25"/>
    <row r="485" s="127" customFormat="1" x14ac:dyDescent="0.25"/>
    <row r="486" s="127" customFormat="1" x14ac:dyDescent="0.25"/>
    <row r="487" s="127" customFormat="1" x14ac:dyDescent="0.25"/>
    <row r="488" s="127" customFormat="1" x14ac:dyDescent="0.25"/>
    <row r="489" s="127" customFormat="1" x14ac:dyDescent="0.25"/>
    <row r="490" s="127" customFormat="1" x14ac:dyDescent="0.25"/>
    <row r="491" s="127" customFormat="1" x14ac:dyDescent="0.25"/>
    <row r="492" s="127" customFormat="1" x14ac:dyDescent="0.25"/>
    <row r="493" s="127" customFormat="1" x14ac:dyDescent="0.25"/>
    <row r="494" s="127" customFormat="1" x14ac:dyDescent="0.25"/>
    <row r="495" s="127" customFormat="1" x14ac:dyDescent="0.25"/>
    <row r="496" s="127" customFormat="1" x14ac:dyDescent="0.25"/>
    <row r="497" s="127" customFormat="1" x14ac:dyDescent="0.25"/>
    <row r="498" s="127" customFormat="1" x14ac:dyDescent="0.25"/>
    <row r="499" s="127" customFormat="1" x14ac:dyDescent="0.25"/>
    <row r="500" s="127" customFormat="1" x14ac:dyDescent="0.25"/>
    <row r="501" s="127" customFormat="1" x14ac:dyDescent="0.25"/>
    <row r="502" s="127" customFormat="1" x14ac:dyDescent="0.25"/>
    <row r="503" s="127" customFormat="1" x14ac:dyDescent="0.25"/>
    <row r="504" s="127" customFormat="1" x14ac:dyDescent="0.25"/>
    <row r="505" s="127" customFormat="1" x14ac:dyDescent="0.25"/>
    <row r="506" s="127" customFormat="1" x14ac:dyDescent="0.25"/>
    <row r="507" s="127" customFormat="1" x14ac:dyDescent="0.25"/>
    <row r="508" s="127" customFormat="1" x14ac:dyDescent="0.25"/>
    <row r="509" s="127" customFormat="1" x14ac:dyDescent="0.25"/>
    <row r="510" s="127" customFormat="1" x14ac:dyDescent="0.25"/>
    <row r="511" s="127" customFormat="1" x14ac:dyDescent="0.25"/>
    <row r="512" s="127" customFormat="1" x14ac:dyDescent="0.25"/>
    <row r="513" s="127" customFormat="1" x14ac:dyDescent="0.25"/>
    <row r="514" s="127" customFormat="1" x14ac:dyDescent="0.25"/>
    <row r="515" s="127" customFormat="1" x14ac:dyDescent="0.25"/>
    <row r="516" s="127" customFormat="1" x14ac:dyDescent="0.25"/>
    <row r="517" s="127" customFormat="1" x14ac:dyDescent="0.25"/>
    <row r="518" s="127" customFormat="1" x14ac:dyDescent="0.25"/>
    <row r="519" s="127" customFormat="1" x14ac:dyDescent="0.25"/>
    <row r="520" s="127" customFormat="1" x14ac:dyDescent="0.25"/>
    <row r="521" s="127" customFormat="1" x14ac:dyDescent="0.25"/>
    <row r="522" s="127" customFormat="1" x14ac:dyDescent="0.25"/>
    <row r="523" s="127" customFormat="1" x14ac:dyDescent="0.25"/>
    <row r="524" s="127" customFormat="1" x14ac:dyDescent="0.25"/>
    <row r="525" s="127" customFormat="1" x14ac:dyDescent="0.25"/>
    <row r="526" s="127" customFormat="1" x14ac:dyDescent="0.25"/>
    <row r="527" s="127" customFormat="1" x14ac:dyDescent="0.25"/>
    <row r="528" s="127" customFormat="1" x14ac:dyDescent="0.25"/>
    <row r="529" s="127" customFormat="1" x14ac:dyDescent="0.25"/>
    <row r="530" s="127" customFormat="1" x14ac:dyDescent="0.25"/>
    <row r="531" s="127" customFormat="1" x14ac:dyDescent="0.25"/>
    <row r="532" s="127" customFormat="1" x14ac:dyDescent="0.25"/>
    <row r="533" s="127" customFormat="1" x14ac:dyDescent="0.25"/>
    <row r="534" s="127" customFormat="1" x14ac:dyDescent="0.25"/>
    <row r="535" s="127" customFormat="1" x14ac:dyDescent="0.25"/>
    <row r="536" s="127" customFormat="1" x14ac:dyDescent="0.25"/>
    <row r="537" s="127" customFormat="1" x14ac:dyDescent="0.25"/>
    <row r="538" s="127" customFormat="1" x14ac:dyDescent="0.25"/>
    <row r="539" s="127" customFormat="1" x14ac:dyDescent="0.25"/>
    <row r="540" s="127" customFormat="1" x14ac:dyDescent="0.25"/>
    <row r="541" s="127" customFormat="1" x14ac:dyDescent="0.25"/>
    <row r="542" s="127" customFormat="1" x14ac:dyDescent="0.25"/>
    <row r="543" s="127" customFormat="1" x14ac:dyDescent="0.25"/>
    <row r="544" s="127" customFormat="1" x14ac:dyDescent="0.25"/>
    <row r="545" s="127" customFormat="1" x14ac:dyDescent="0.25"/>
    <row r="546" s="127" customFormat="1" x14ac:dyDescent="0.25"/>
    <row r="547" s="127" customFormat="1" x14ac:dyDescent="0.25"/>
    <row r="548" s="127" customFormat="1" x14ac:dyDescent="0.25"/>
    <row r="549" s="127" customFormat="1" x14ac:dyDescent="0.25"/>
    <row r="550" s="127" customFormat="1" x14ac:dyDescent="0.25"/>
    <row r="551" s="127" customFormat="1" x14ac:dyDescent="0.25"/>
    <row r="552" s="127" customFormat="1" x14ac:dyDescent="0.25"/>
    <row r="553" s="127" customFormat="1" x14ac:dyDescent="0.25"/>
    <row r="554" s="127" customFormat="1" x14ac:dyDescent="0.25"/>
    <row r="555" s="127" customFormat="1" x14ac:dyDescent="0.25"/>
    <row r="556" s="127" customFormat="1" x14ac:dyDescent="0.25"/>
    <row r="557" s="127" customFormat="1" x14ac:dyDescent="0.25"/>
    <row r="558" s="127" customFormat="1" x14ac:dyDescent="0.25"/>
    <row r="559" s="127" customFormat="1" x14ac:dyDescent="0.25"/>
    <row r="560" s="127" customFormat="1" x14ac:dyDescent="0.25"/>
    <row r="561" s="127" customFormat="1" x14ac:dyDescent="0.25"/>
    <row r="562" s="127" customFormat="1" x14ac:dyDescent="0.25"/>
    <row r="563" s="127" customFormat="1" x14ac:dyDescent="0.25"/>
    <row r="564" s="127" customFormat="1" x14ac:dyDescent="0.25"/>
    <row r="565" s="127" customFormat="1" x14ac:dyDescent="0.25"/>
    <row r="566" s="127" customFormat="1" x14ac:dyDescent="0.25"/>
    <row r="567" s="127" customFormat="1" x14ac:dyDescent="0.25"/>
    <row r="568" s="127" customFormat="1" x14ac:dyDescent="0.25"/>
    <row r="569" s="127" customFormat="1" x14ac:dyDescent="0.25"/>
    <row r="570" s="127" customFormat="1" x14ac:dyDescent="0.25"/>
    <row r="571" s="127" customFormat="1" x14ac:dyDescent="0.25"/>
    <row r="572" s="127" customFormat="1" x14ac:dyDescent="0.25"/>
    <row r="573" s="127" customFormat="1" x14ac:dyDescent="0.25"/>
    <row r="574" s="127" customFormat="1" x14ac:dyDescent="0.25"/>
    <row r="575" s="127" customFormat="1" x14ac:dyDescent="0.25"/>
    <row r="576" s="127" customFormat="1" x14ac:dyDescent="0.25"/>
    <row r="577" s="127" customFormat="1" x14ac:dyDescent="0.25"/>
    <row r="578" s="127" customFormat="1" x14ac:dyDescent="0.25"/>
    <row r="579" s="127" customFormat="1" x14ac:dyDescent="0.25"/>
    <row r="580" s="127" customFormat="1" x14ac:dyDescent="0.25"/>
    <row r="581" s="127" customFormat="1" x14ac:dyDescent="0.25"/>
    <row r="582" s="127" customFormat="1" x14ac:dyDescent="0.25"/>
    <row r="583" s="127" customFormat="1" x14ac:dyDescent="0.25"/>
    <row r="584" s="127" customFormat="1" x14ac:dyDescent="0.25"/>
    <row r="585" s="127" customFormat="1" x14ac:dyDescent="0.25"/>
    <row r="586" s="127" customFormat="1" x14ac:dyDescent="0.25"/>
    <row r="587" s="127" customFormat="1" x14ac:dyDescent="0.25"/>
    <row r="588" s="127" customFormat="1" x14ac:dyDescent="0.25"/>
    <row r="589" s="127" customFormat="1" x14ac:dyDescent="0.25"/>
    <row r="590" s="127" customFormat="1" x14ac:dyDescent="0.25"/>
    <row r="591" s="127" customFormat="1" x14ac:dyDescent="0.25"/>
    <row r="592" s="127" customFormat="1" x14ac:dyDescent="0.25"/>
    <row r="593" s="127" customFormat="1" x14ac:dyDescent="0.25"/>
    <row r="594" s="127" customFormat="1" x14ac:dyDescent="0.25"/>
    <row r="595" s="127" customFormat="1" x14ac:dyDescent="0.25"/>
    <row r="596" s="127" customFormat="1" x14ac:dyDescent="0.25"/>
    <row r="597" s="127" customFormat="1" x14ac:dyDescent="0.25"/>
    <row r="598" s="127" customFormat="1" x14ac:dyDescent="0.25"/>
    <row r="599" s="127" customFormat="1" x14ac:dyDescent="0.25"/>
    <row r="600" s="127" customFormat="1" x14ac:dyDescent="0.25"/>
    <row r="601" s="127" customFormat="1" x14ac:dyDescent="0.25"/>
    <row r="602" s="127" customFormat="1" x14ac:dyDescent="0.25"/>
    <row r="603" s="127" customFormat="1" x14ac:dyDescent="0.25"/>
    <row r="604" s="127" customFormat="1" x14ac:dyDescent="0.25"/>
    <row r="605" s="127" customFormat="1" x14ac:dyDescent="0.25"/>
    <row r="606" s="127" customFormat="1" x14ac:dyDescent="0.25"/>
    <row r="607" s="127" customFormat="1" x14ac:dyDescent="0.25"/>
    <row r="608" s="127" customFormat="1" x14ac:dyDescent="0.25"/>
    <row r="609" s="127" customFormat="1" x14ac:dyDescent="0.25"/>
    <row r="610" s="127" customFormat="1" x14ac:dyDescent="0.25"/>
    <row r="611" s="127" customFormat="1" x14ac:dyDescent="0.25"/>
    <row r="612" s="127" customFormat="1" x14ac:dyDescent="0.25"/>
    <row r="613" s="127" customFormat="1" x14ac:dyDescent="0.25"/>
    <row r="614" s="127" customFormat="1" x14ac:dyDescent="0.25"/>
    <row r="615" s="127" customFormat="1" x14ac:dyDescent="0.25"/>
    <row r="616" s="127" customFormat="1" x14ac:dyDescent="0.25"/>
    <row r="617" s="127" customFormat="1" x14ac:dyDescent="0.25"/>
    <row r="618" s="127" customFormat="1" x14ac:dyDescent="0.25"/>
    <row r="619" s="127" customFormat="1" x14ac:dyDescent="0.25"/>
    <row r="620" s="127" customFormat="1" x14ac:dyDescent="0.25"/>
    <row r="621" s="127" customFormat="1" x14ac:dyDescent="0.25"/>
    <row r="622" s="127" customFormat="1" x14ac:dyDescent="0.25"/>
    <row r="623" s="127" customFormat="1" x14ac:dyDescent="0.25"/>
    <row r="624" s="127" customFormat="1" x14ac:dyDescent="0.25"/>
    <row r="625" s="127" customFormat="1" x14ac:dyDescent="0.25"/>
    <row r="626" s="127" customFormat="1" x14ac:dyDescent="0.25"/>
    <row r="627" s="127" customFormat="1" x14ac:dyDescent="0.25"/>
    <row r="628" s="127" customFormat="1" x14ac:dyDescent="0.25"/>
    <row r="629" s="127" customFormat="1" x14ac:dyDescent="0.25"/>
    <row r="630" s="127" customFormat="1" x14ac:dyDescent="0.25"/>
    <row r="631" s="127" customFormat="1" x14ac:dyDescent="0.25"/>
    <row r="632" s="127" customFormat="1" x14ac:dyDescent="0.25"/>
    <row r="633" s="127" customFormat="1" x14ac:dyDescent="0.25"/>
    <row r="634" s="127" customFormat="1" x14ac:dyDescent="0.25"/>
    <row r="635" s="127" customFormat="1" x14ac:dyDescent="0.25"/>
    <row r="636" s="127" customFormat="1" x14ac:dyDescent="0.25"/>
    <row r="637" s="127" customFormat="1" x14ac:dyDescent="0.25"/>
    <row r="638" s="127" customFormat="1" x14ac:dyDescent="0.25"/>
    <row r="639" s="127" customFormat="1" x14ac:dyDescent="0.25"/>
    <row r="640" s="127" customFormat="1" x14ac:dyDescent="0.25"/>
    <row r="641" s="127" customFormat="1" x14ac:dyDescent="0.25"/>
    <row r="642" s="127" customFormat="1" x14ac:dyDescent="0.25"/>
    <row r="643" s="127" customFormat="1" x14ac:dyDescent="0.25"/>
    <row r="644" s="127" customFormat="1" x14ac:dyDescent="0.25"/>
    <row r="645" s="127" customFormat="1" x14ac:dyDescent="0.25"/>
    <row r="646" s="127" customFormat="1" x14ac:dyDescent="0.25"/>
    <row r="647" s="127" customFormat="1" x14ac:dyDescent="0.25"/>
    <row r="648" s="127" customFormat="1" x14ac:dyDescent="0.25"/>
    <row r="649" s="127" customFormat="1" x14ac:dyDescent="0.25"/>
    <row r="650" s="127" customFormat="1" x14ac:dyDescent="0.25"/>
    <row r="651" s="127" customFormat="1" x14ac:dyDescent="0.25"/>
    <row r="652" s="127" customFormat="1" x14ac:dyDescent="0.25"/>
    <row r="653" s="127" customFormat="1" x14ac:dyDescent="0.25"/>
    <row r="654" s="127" customFormat="1" x14ac:dyDescent="0.25"/>
    <row r="655" s="127" customFormat="1" x14ac:dyDescent="0.25"/>
    <row r="656" s="127" customFormat="1" x14ac:dyDescent="0.25"/>
    <row r="657" s="127" customFormat="1" x14ac:dyDescent="0.25"/>
    <row r="658" s="127" customFormat="1" x14ac:dyDescent="0.25"/>
    <row r="659" s="127" customFormat="1" x14ac:dyDescent="0.25"/>
    <row r="660" s="127" customFormat="1" x14ac:dyDescent="0.25"/>
    <row r="661" s="127" customFormat="1" x14ac:dyDescent="0.25"/>
    <row r="662" s="127" customFormat="1" x14ac:dyDescent="0.25"/>
    <row r="663" s="127" customFormat="1" x14ac:dyDescent="0.25"/>
    <row r="664" s="127" customFormat="1" x14ac:dyDescent="0.25"/>
    <row r="665" s="127" customFormat="1" x14ac:dyDescent="0.25"/>
    <row r="666" s="127" customFormat="1" x14ac:dyDescent="0.25"/>
    <row r="667" s="127" customFormat="1" x14ac:dyDescent="0.25"/>
    <row r="668" s="127" customFormat="1" x14ac:dyDescent="0.25"/>
    <row r="669" s="127" customFormat="1" x14ac:dyDescent="0.25"/>
    <row r="670" s="127" customFormat="1" x14ac:dyDescent="0.25"/>
    <row r="671" s="127" customFormat="1" x14ac:dyDescent="0.25"/>
    <row r="672" s="127" customFormat="1" x14ac:dyDescent="0.25"/>
    <row r="673" s="127" customFormat="1" x14ac:dyDescent="0.25"/>
    <row r="674" s="127" customFormat="1" x14ac:dyDescent="0.25"/>
    <row r="675" s="127" customFormat="1" x14ac:dyDescent="0.25"/>
    <row r="676" s="127" customFormat="1" x14ac:dyDescent="0.25"/>
    <row r="677" s="127" customFormat="1" x14ac:dyDescent="0.25"/>
    <row r="678" s="127" customFormat="1" x14ac:dyDescent="0.25"/>
    <row r="679" s="127" customFormat="1" x14ac:dyDescent="0.25"/>
    <row r="680" s="127" customFormat="1" x14ac:dyDescent="0.25"/>
    <row r="681" s="127" customFormat="1" x14ac:dyDescent="0.25"/>
    <row r="682" s="127" customFormat="1" x14ac:dyDescent="0.25"/>
    <row r="683" s="127" customFormat="1" x14ac:dyDescent="0.25"/>
    <row r="684" s="127" customFormat="1" x14ac:dyDescent="0.25"/>
    <row r="685" s="127" customFormat="1" x14ac:dyDescent="0.25"/>
    <row r="686" s="127" customFormat="1" x14ac:dyDescent="0.25"/>
    <row r="687" s="127" customFormat="1" x14ac:dyDescent="0.25"/>
    <row r="688" s="127" customFormat="1" x14ac:dyDescent="0.25"/>
    <row r="689" s="127" customFormat="1" x14ac:dyDescent="0.25"/>
    <row r="690" s="127" customFormat="1" x14ac:dyDescent="0.25"/>
    <row r="691" s="127" customFormat="1" x14ac:dyDescent="0.25"/>
    <row r="692" s="127" customFormat="1" x14ac:dyDescent="0.25"/>
    <row r="693" s="127" customFormat="1" x14ac:dyDescent="0.25"/>
    <row r="694" s="127" customFormat="1" x14ac:dyDescent="0.25"/>
    <row r="695" s="127" customFormat="1" x14ac:dyDescent="0.25"/>
    <row r="696" s="127" customFormat="1" x14ac:dyDescent="0.25"/>
    <row r="697" s="127" customFormat="1" x14ac:dyDescent="0.25"/>
    <row r="698" s="127" customFormat="1" x14ac:dyDescent="0.25"/>
    <row r="699" s="127" customFormat="1" x14ac:dyDescent="0.25"/>
    <row r="700" s="127" customFormat="1" x14ac:dyDescent="0.25"/>
    <row r="701" s="127" customFormat="1" x14ac:dyDescent="0.25"/>
    <row r="702" s="127" customFormat="1" x14ac:dyDescent="0.25"/>
    <row r="703" s="127" customFormat="1" x14ac:dyDescent="0.25"/>
    <row r="704" s="127" customFormat="1" x14ac:dyDescent="0.25"/>
    <row r="705" s="127" customFormat="1" x14ac:dyDescent="0.25"/>
    <row r="706" s="127" customFormat="1" x14ac:dyDescent="0.25"/>
    <row r="707" s="127" customFormat="1" x14ac:dyDescent="0.25"/>
    <row r="708" s="127" customFormat="1" x14ac:dyDescent="0.25"/>
    <row r="709" s="127" customFormat="1" x14ac:dyDescent="0.25"/>
    <row r="710" s="127" customFormat="1" x14ac:dyDescent="0.25"/>
    <row r="711" s="127" customFormat="1" x14ac:dyDescent="0.25"/>
    <row r="712" s="127" customFormat="1" x14ac:dyDescent="0.25"/>
    <row r="713" s="127" customFormat="1" x14ac:dyDescent="0.25"/>
    <row r="714" s="127" customFormat="1" x14ac:dyDescent="0.25"/>
    <row r="715" s="127" customFormat="1" x14ac:dyDescent="0.25"/>
    <row r="716" s="127" customFormat="1" x14ac:dyDescent="0.25"/>
    <row r="717" s="127" customFormat="1" x14ac:dyDescent="0.25"/>
    <row r="718" s="127" customFormat="1" x14ac:dyDescent="0.25"/>
    <row r="719" s="127" customFormat="1" x14ac:dyDescent="0.25"/>
    <row r="720" s="127" customFormat="1" x14ac:dyDescent="0.25"/>
    <row r="721" s="127" customFormat="1" x14ac:dyDescent="0.25"/>
    <row r="722" s="127" customFormat="1" x14ac:dyDescent="0.25"/>
    <row r="723" s="127" customFormat="1" x14ac:dyDescent="0.25"/>
    <row r="724" s="127" customFormat="1" x14ac:dyDescent="0.25"/>
    <row r="725" s="127" customFormat="1" x14ac:dyDescent="0.25"/>
    <row r="726" s="127" customFormat="1" x14ac:dyDescent="0.25"/>
    <row r="727" s="127" customFormat="1" x14ac:dyDescent="0.25"/>
    <row r="728" s="127" customFormat="1" x14ac:dyDescent="0.25"/>
    <row r="729" s="127" customFormat="1" x14ac:dyDescent="0.25"/>
    <row r="730" s="127" customFormat="1" x14ac:dyDescent="0.25"/>
    <row r="731" s="127" customFormat="1" x14ac:dyDescent="0.25"/>
    <row r="732" s="127" customFormat="1" x14ac:dyDescent="0.25"/>
    <row r="733" s="127" customFormat="1" x14ac:dyDescent="0.25"/>
    <row r="734" s="127" customFormat="1" x14ac:dyDescent="0.25"/>
    <row r="735" s="127" customFormat="1" x14ac:dyDescent="0.25"/>
    <row r="736" s="127" customFormat="1" x14ac:dyDescent="0.25"/>
    <row r="737" s="127" customFormat="1" x14ac:dyDescent="0.25"/>
    <row r="738" s="127" customFormat="1" x14ac:dyDescent="0.25"/>
    <row r="739" s="127" customFormat="1" x14ac:dyDescent="0.25"/>
    <row r="740" s="127" customFormat="1" x14ac:dyDescent="0.25"/>
    <row r="741" s="127" customFormat="1" x14ac:dyDescent="0.25"/>
    <row r="742" s="127" customFormat="1" x14ac:dyDescent="0.25"/>
    <row r="743" s="127" customFormat="1" x14ac:dyDescent="0.25"/>
    <row r="744" s="127" customFormat="1" x14ac:dyDescent="0.25"/>
    <row r="745" s="127" customFormat="1" x14ac:dyDescent="0.25"/>
    <row r="746" s="127" customFormat="1" x14ac:dyDescent="0.25"/>
    <row r="747" s="127" customFormat="1" x14ac:dyDescent="0.25"/>
    <row r="748" s="127" customFormat="1" x14ac:dyDescent="0.25"/>
    <row r="749" s="127" customFormat="1" x14ac:dyDescent="0.25"/>
    <row r="750" s="127" customFormat="1" x14ac:dyDescent="0.25"/>
    <row r="751" s="127" customFormat="1" x14ac:dyDescent="0.25"/>
    <row r="752" s="127" customFormat="1" x14ac:dyDescent="0.25"/>
    <row r="753" s="127" customFormat="1" x14ac:dyDescent="0.25"/>
    <row r="754" s="127" customFormat="1" x14ac:dyDescent="0.25"/>
    <row r="755" s="127" customFormat="1" x14ac:dyDescent="0.25"/>
    <row r="756" s="127" customFormat="1" x14ac:dyDescent="0.25"/>
    <row r="757" s="127" customFormat="1" x14ac:dyDescent="0.25"/>
    <row r="758" s="127" customFormat="1" x14ac:dyDescent="0.25"/>
    <row r="759" s="127" customFormat="1" x14ac:dyDescent="0.25"/>
    <row r="760" s="127" customFormat="1" x14ac:dyDescent="0.25"/>
    <row r="761" s="127" customFormat="1" x14ac:dyDescent="0.25"/>
    <row r="762" s="127" customFormat="1" x14ac:dyDescent="0.25"/>
    <row r="763" s="127" customFormat="1" x14ac:dyDescent="0.25"/>
    <row r="764" s="127" customFormat="1" x14ac:dyDescent="0.25"/>
    <row r="765" s="127" customFormat="1" x14ac:dyDescent="0.25"/>
    <row r="766" s="127" customFormat="1" x14ac:dyDescent="0.25"/>
    <row r="767" s="127" customFormat="1" x14ac:dyDescent="0.25"/>
    <row r="768" s="127" customFormat="1" x14ac:dyDescent="0.25"/>
    <row r="769" s="127" customFormat="1" x14ac:dyDescent="0.25"/>
    <row r="770" s="127" customFormat="1" x14ac:dyDescent="0.25"/>
    <row r="771" s="127" customFormat="1" x14ac:dyDescent="0.25"/>
    <row r="772" s="127" customFormat="1" x14ac:dyDescent="0.25"/>
    <row r="773" s="127" customFormat="1" x14ac:dyDescent="0.25"/>
    <row r="774" s="127" customFormat="1" x14ac:dyDescent="0.25"/>
    <row r="775" s="127" customFormat="1" x14ac:dyDescent="0.25"/>
    <row r="776" s="127" customFormat="1" x14ac:dyDescent="0.25"/>
    <row r="777" s="127" customFormat="1" x14ac:dyDescent="0.25"/>
    <row r="778" s="127" customFormat="1" x14ac:dyDescent="0.25"/>
    <row r="779" s="127" customFormat="1" x14ac:dyDescent="0.25"/>
    <row r="780" s="127" customFormat="1" x14ac:dyDescent="0.25"/>
    <row r="781" s="127" customFormat="1" x14ac:dyDescent="0.25"/>
    <row r="782" s="127" customFormat="1" x14ac:dyDescent="0.25"/>
    <row r="783" s="127" customFormat="1" x14ac:dyDescent="0.25"/>
    <row r="784" s="127" customFormat="1" x14ac:dyDescent="0.25"/>
    <row r="785" s="127" customFormat="1" x14ac:dyDescent="0.25"/>
    <row r="786" s="127" customFormat="1" x14ac:dyDescent="0.25"/>
    <row r="787" s="127" customFormat="1" x14ac:dyDescent="0.25"/>
    <row r="788" s="127" customFormat="1" x14ac:dyDescent="0.25"/>
    <row r="789" s="127" customFormat="1" x14ac:dyDescent="0.25"/>
    <row r="790" s="127" customFormat="1" x14ac:dyDescent="0.25"/>
    <row r="791" s="127" customFormat="1" x14ac:dyDescent="0.25"/>
    <row r="792" s="127" customFormat="1" x14ac:dyDescent="0.25"/>
    <row r="793" s="127" customFormat="1" x14ac:dyDescent="0.25"/>
    <row r="794" s="127" customFormat="1" x14ac:dyDescent="0.25"/>
    <row r="795" s="127" customFormat="1" x14ac:dyDescent="0.25"/>
    <row r="796" s="127" customFormat="1" x14ac:dyDescent="0.25"/>
    <row r="797" s="127" customFormat="1" x14ac:dyDescent="0.25"/>
    <row r="798" s="127" customFormat="1" x14ac:dyDescent="0.25"/>
    <row r="799" s="127" customFormat="1" x14ac:dyDescent="0.25"/>
    <row r="800" s="127" customFormat="1" x14ac:dyDescent="0.25"/>
    <row r="801" s="127" customFormat="1" x14ac:dyDescent="0.25"/>
    <row r="802" s="127" customFormat="1" x14ac:dyDescent="0.25"/>
    <row r="803" s="127" customFormat="1" x14ac:dyDescent="0.25"/>
    <row r="804" s="127" customFormat="1" x14ac:dyDescent="0.25"/>
    <row r="805" s="127" customFormat="1" x14ac:dyDescent="0.25"/>
    <row r="806" s="127" customFormat="1" x14ac:dyDescent="0.25"/>
    <row r="807" s="127" customFormat="1" x14ac:dyDescent="0.25"/>
    <row r="808" s="127" customFormat="1" x14ac:dyDescent="0.25"/>
    <row r="809" s="127" customFormat="1" x14ac:dyDescent="0.25"/>
    <row r="810" s="127" customFormat="1" x14ac:dyDescent="0.25"/>
    <row r="811" s="127" customFormat="1" x14ac:dyDescent="0.25"/>
    <row r="812" s="127" customFormat="1" x14ac:dyDescent="0.25"/>
    <row r="813" s="127" customFormat="1" x14ac:dyDescent="0.25"/>
    <row r="814" s="127" customFormat="1" x14ac:dyDescent="0.25"/>
    <row r="815" s="127" customFormat="1" x14ac:dyDescent="0.25"/>
    <row r="816" s="127" customFormat="1" x14ac:dyDescent="0.25"/>
    <row r="817" s="127" customFormat="1" x14ac:dyDescent="0.25"/>
    <row r="818" s="127" customFormat="1" x14ac:dyDescent="0.25"/>
    <row r="819" s="127" customFormat="1" x14ac:dyDescent="0.25"/>
    <row r="820" s="127" customFormat="1" x14ac:dyDescent="0.25"/>
    <row r="821" s="127" customFormat="1" x14ac:dyDescent="0.25"/>
    <row r="822" s="127" customFormat="1" x14ac:dyDescent="0.25"/>
    <row r="823" s="127" customFormat="1" x14ac:dyDescent="0.25"/>
    <row r="824" s="127" customFormat="1" x14ac:dyDescent="0.25"/>
    <row r="825" s="127" customFormat="1" x14ac:dyDescent="0.25"/>
    <row r="826" s="127" customFormat="1" x14ac:dyDescent="0.25"/>
    <row r="827" s="127" customFormat="1" x14ac:dyDescent="0.25"/>
    <row r="828" s="127" customFormat="1" x14ac:dyDescent="0.25"/>
    <row r="829" s="127" customFormat="1" x14ac:dyDescent="0.25"/>
    <row r="830" s="127" customFormat="1" x14ac:dyDescent="0.25"/>
    <row r="831" s="127" customFormat="1" x14ac:dyDescent="0.25"/>
    <row r="832" s="127" customFormat="1" x14ac:dyDescent="0.25"/>
    <row r="833" s="127" customFormat="1" x14ac:dyDescent="0.25"/>
    <row r="834" s="127" customFormat="1" x14ac:dyDescent="0.25"/>
    <row r="835" s="127" customFormat="1" x14ac:dyDescent="0.25"/>
    <row r="836" s="127" customFormat="1" x14ac:dyDescent="0.25"/>
    <row r="837" s="127" customFormat="1" x14ac:dyDescent="0.25"/>
    <row r="838" s="127" customFormat="1" x14ac:dyDescent="0.25"/>
    <row r="839" s="127" customFormat="1" x14ac:dyDescent="0.25"/>
    <row r="840" s="127" customFormat="1" x14ac:dyDescent="0.25"/>
    <row r="841" s="127" customFormat="1" x14ac:dyDescent="0.25"/>
    <row r="842" s="127" customFormat="1" x14ac:dyDescent="0.25"/>
    <row r="843" s="127" customFormat="1" x14ac:dyDescent="0.25"/>
    <row r="844" s="127" customFormat="1" x14ac:dyDescent="0.25"/>
    <row r="845" s="127" customFormat="1" x14ac:dyDescent="0.25"/>
    <row r="846" s="127" customFormat="1" x14ac:dyDescent="0.25"/>
    <row r="847" s="127" customFormat="1" x14ac:dyDescent="0.25"/>
    <row r="848" s="127" customFormat="1" x14ac:dyDescent="0.25"/>
    <row r="849" s="127" customFormat="1" x14ac:dyDescent="0.25"/>
    <row r="850" s="127" customFormat="1" x14ac:dyDescent="0.25"/>
    <row r="851" s="127" customFormat="1" x14ac:dyDescent="0.25"/>
    <row r="852" s="127" customFormat="1" x14ac:dyDescent="0.25"/>
    <row r="853" s="127" customFormat="1" x14ac:dyDescent="0.25"/>
    <row r="854" s="127" customFormat="1" x14ac:dyDescent="0.25"/>
    <row r="855" s="127" customFormat="1" x14ac:dyDescent="0.25"/>
    <row r="856" s="127" customFormat="1" x14ac:dyDescent="0.25"/>
    <row r="857" s="127" customFormat="1" x14ac:dyDescent="0.25"/>
    <row r="858" s="127" customFormat="1" x14ac:dyDescent="0.25"/>
    <row r="859" s="127" customFormat="1" x14ac:dyDescent="0.25"/>
    <row r="860" s="127" customFormat="1" x14ac:dyDescent="0.25"/>
    <row r="861" s="127" customFormat="1" x14ac:dyDescent="0.25"/>
    <row r="862" s="127" customFormat="1" x14ac:dyDescent="0.25"/>
    <row r="863" s="127" customFormat="1" x14ac:dyDescent="0.25"/>
    <row r="864" s="127" customFormat="1" x14ac:dyDescent="0.25"/>
    <row r="865" s="127" customFormat="1" x14ac:dyDescent="0.25"/>
    <row r="866" s="127" customFormat="1" x14ac:dyDescent="0.25"/>
    <row r="867" s="127" customFormat="1" x14ac:dyDescent="0.25"/>
    <row r="868" s="127" customFormat="1" x14ac:dyDescent="0.25"/>
    <row r="869" s="127" customFormat="1" x14ac:dyDescent="0.25"/>
    <row r="870" s="127" customFormat="1" x14ac:dyDescent="0.25"/>
    <row r="871" s="127" customFormat="1" x14ac:dyDescent="0.25"/>
    <row r="872" s="127" customFormat="1" x14ac:dyDescent="0.25"/>
    <row r="873" s="127" customFormat="1" x14ac:dyDescent="0.25"/>
    <row r="874" s="127" customFormat="1" x14ac:dyDescent="0.25"/>
    <row r="875" s="127" customFormat="1" x14ac:dyDescent="0.25"/>
    <row r="876" s="127" customFormat="1" x14ac:dyDescent="0.25"/>
    <row r="877" s="127" customFormat="1" x14ac:dyDescent="0.25"/>
    <row r="878" s="127" customFormat="1" x14ac:dyDescent="0.25"/>
    <row r="879" s="127" customFormat="1" x14ac:dyDescent="0.25"/>
    <row r="880" s="127" customFormat="1" x14ac:dyDescent="0.25"/>
    <row r="881" s="127" customFormat="1" x14ac:dyDescent="0.25"/>
    <row r="882" s="127" customFormat="1" x14ac:dyDescent="0.25"/>
    <row r="883" s="127" customFormat="1" x14ac:dyDescent="0.25"/>
    <row r="884" s="127" customFormat="1" x14ac:dyDescent="0.25"/>
    <row r="885" s="127" customFormat="1" x14ac:dyDescent="0.25"/>
    <row r="886" s="127" customFormat="1" x14ac:dyDescent="0.25"/>
    <row r="887" s="127" customFormat="1" x14ac:dyDescent="0.25"/>
    <row r="888" s="127" customFormat="1" x14ac:dyDescent="0.25"/>
    <row r="889" s="127" customFormat="1" x14ac:dyDescent="0.25"/>
    <row r="890" s="127" customFormat="1" x14ac:dyDescent="0.25"/>
    <row r="891" s="127" customFormat="1" x14ac:dyDescent="0.25"/>
    <row r="892" s="127" customFormat="1" x14ac:dyDescent="0.25"/>
    <row r="893" s="127" customFormat="1" x14ac:dyDescent="0.25"/>
    <row r="894" s="127" customFormat="1" x14ac:dyDescent="0.25"/>
    <row r="895" s="127" customFormat="1" x14ac:dyDescent="0.25"/>
    <row r="896" s="127" customFormat="1" x14ac:dyDescent="0.25"/>
    <row r="897" s="127" customFormat="1" x14ac:dyDescent="0.25"/>
    <row r="898" s="127" customFormat="1" x14ac:dyDescent="0.25"/>
    <row r="899" s="127" customFormat="1" x14ac:dyDescent="0.25"/>
    <row r="900" s="127" customFormat="1" x14ac:dyDescent="0.25"/>
    <row r="901" s="127" customFormat="1" x14ac:dyDescent="0.25"/>
    <row r="902" s="127" customFormat="1" x14ac:dyDescent="0.25"/>
    <row r="903" s="127" customFormat="1" x14ac:dyDescent="0.25"/>
    <row r="904" s="127" customFormat="1" x14ac:dyDescent="0.25"/>
    <row r="905" s="127" customFormat="1" x14ac:dyDescent="0.25"/>
    <row r="906" s="127" customFormat="1" x14ac:dyDescent="0.25"/>
    <row r="907" s="127" customFormat="1" x14ac:dyDescent="0.25"/>
    <row r="908" s="127" customFormat="1" x14ac:dyDescent="0.25"/>
    <row r="909" s="127" customFormat="1" x14ac:dyDescent="0.25"/>
    <row r="910" s="127" customFormat="1" x14ac:dyDescent="0.25"/>
    <row r="911" s="127" customFormat="1" x14ac:dyDescent="0.25"/>
    <row r="912" s="127" customFormat="1" x14ac:dyDescent="0.25"/>
    <row r="913" s="127" customFormat="1" x14ac:dyDescent="0.25"/>
    <row r="914" s="127" customFormat="1" x14ac:dyDescent="0.25"/>
    <row r="915" s="127" customFormat="1" x14ac:dyDescent="0.25"/>
    <row r="916" s="127" customFormat="1" x14ac:dyDescent="0.25"/>
    <row r="917" s="127" customFormat="1" x14ac:dyDescent="0.25"/>
    <row r="918" s="127" customFormat="1" x14ac:dyDescent="0.25"/>
    <row r="919" s="127" customFormat="1" x14ac:dyDescent="0.25"/>
    <row r="920" s="127" customFormat="1" x14ac:dyDescent="0.25"/>
    <row r="921" s="127" customFormat="1" x14ac:dyDescent="0.25"/>
    <row r="922" s="127" customFormat="1" x14ac:dyDescent="0.25"/>
    <row r="923" s="127" customFormat="1" x14ac:dyDescent="0.25"/>
    <row r="924" s="127" customFormat="1" x14ac:dyDescent="0.25"/>
    <row r="925" s="127" customFormat="1" x14ac:dyDescent="0.25"/>
    <row r="926" s="127" customFormat="1" x14ac:dyDescent="0.25"/>
    <row r="927" s="127" customFormat="1" x14ac:dyDescent="0.25"/>
    <row r="928" s="127" customFormat="1" x14ac:dyDescent="0.25"/>
    <row r="929" s="127" customFormat="1" x14ac:dyDescent="0.25"/>
    <row r="930" s="127" customFormat="1" x14ac:dyDescent="0.25"/>
    <row r="931" s="127" customFormat="1" x14ac:dyDescent="0.25"/>
    <row r="932" s="127" customFormat="1" x14ac:dyDescent="0.25"/>
    <row r="933" s="127" customFormat="1" x14ac:dyDescent="0.25"/>
    <row r="934" s="127" customFormat="1" x14ac:dyDescent="0.25"/>
    <row r="935" s="127" customFormat="1" x14ac:dyDescent="0.25"/>
    <row r="936" s="127" customFormat="1" x14ac:dyDescent="0.25"/>
    <row r="937" s="127" customFormat="1" x14ac:dyDescent="0.25"/>
    <row r="938" s="127" customFormat="1" x14ac:dyDescent="0.25"/>
    <row r="939" s="127" customFormat="1" x14ac:dyDescent="0.25"/>
    <row r="940" s="127" customFormat="1" x14ac:dyDescent="0.25"/>
    <row r="941" s="127" customFormat="1" x14ac:dyDescent="0.25"/>
    <row r="942" s="127" customFormat="1" x14ac:dyDescent="0.25"/>
    <row r="943" s="127" customFormat="1" x14ac:dyDescent="0.25"/>
    <row r="944" s="127" customFormat="1" x14ac:dyDescent="0.25"/>
    <row r="945" s="127" customFormat="1" x14ac:dyDescent="0.25"/>
    <row r="946" s="127" customFormat="1" x14ac:dyDescent="0.25"/>
    <row r="947" s="127" customFormat="1" x14ac:dyDescent="0.25"/>
    <row r="948" s="127" customFormat="1" x14ac:dyDescent="0.25"/>
    <row r="949" s="127" customFormat="1" x14ac:dyDescent="0.25"/>
    <row r="950" s="127" customFormat="1" x14ac:dyDescent="0.25"/>
    <row r="951" s="127" customFormat="1" x14ac:dyDescent="0.25"/>
    <row r="952" s="127" customFormat="1" x14ac:dyDescent="0.25"/>
    <row r="953" s="127" customFormat="1" x14ac:dyDescent="0.25"/>
    <row r="954" s="127" customFormat="1" x14ac:dyDescent="0.25"/>
    <row r="955" s="127" customFormat="1" x14ac:dyDescent="0.25"/>
    <row r="956" s="127" customFormat="1" x14ac:dyDescent="0.25"/>
    <row r="957" s="127" customFormat="1" x14ac:dyDescent="0.25"/>
    <row r="958" s="127" customFormat="1" x14ac:dyDescent="0.25"/>
    <row r="959" s="127" customFormat="1" x14ac:dyDescent="0.25"/>
    <row r="960" s="127" customFormat="1" x14ac:dyDescent="0.25"/>
    <row r="961" s="127" customFormat="1" x14ac:dyDescent="0.25"/>
    <row r="962" s="127" customFormat="1" x14ac:dyDescent="0.25"/>
    <row r="963" s="127" customFormat="1" x14ac:dyDescent="0.25"/>
    <row r="964" s="127" customFormat="1" x14ac:dyDescent="0.25"/>
    <row r="965" s="127" customFormat="1" x14ac:dyDescent="0.25"/>
    <row r="966" s="127" customFormat="1" x14ac:dyDescent="0.25"/>
    <row r="967" s="127" customFormat="1" x14ac:dyDescent="0.25"/>
    <row r="968" s="127" customFormat="1" x14ac:dyDescent="0.25"/>
    <row r="969" s="127" customFormat="1" x14ac:dyDescent="0.25"/>
    <row r="970" s="127" customFormat="1" x14ac:dyDescent="0.25"/>
    <row r="971" s="127" customFormat="1" x14ac:dyDescent="0.25"/>
    <row r="972" s="127" customFormat="1" x14ac:dyDescent="0.25"/>
    <row r="973" s="127" customFormat="1" x14ac:dyDescent="0.25"/>
    <row r="974" s="127" customFormat="1" x14ac:dyDescent="0.25"/>
    <row r="975" s="127" customFormat="1" x14ac:dyDescent="0.25"/>
    <row r="976" s="127" customFormat="1" x14ac:dyDescent="0.25"/>
    <row r="977" s="127" customFormat="1" x14ac:dyDescent="0.25"/>
    <row r="978" s="127" customFormat="1" x14ac:dyDescent="0.25"/>
    <row r="979" s="127" customFormat="1" x14ac:dyDescent="0.25"/>
    <row r="980" s="127" customFormat="1" x14ac:dyDescent="0.25"/>
    <row r="981" s="127" customFormat="1" x14ac:dyDescent="0.25"/>
    <row r="982" s="127" customFormat="1" x14ac:dyDescent="0.25"/>
    <row r="983" s="127" customFormat="1" x14ac:dyDescent="0.25"/>
    <row r="984" s="127" customFormat="1" x14ac:dyDescent="0.25"/>
    <row r="985" s="127" customFormat="1" x14ac:dyDescent="0.25"/>
    <row r="986" s="127" customFormat="1" x14ac:dyDescent="0.25"/>
    <row r="987" s="127" customFormat="1" x14ac:dyDescent="0.25"/>
    <row r="988" s="127" customFormat="1" x14ac:dyDescent="0.25"/>
    <row r="989" s="127" customFormat="1" x14ac:dyDescent="0.25"/>
    <row r="990" s="127" customFormat="1" x14ac:dyDescent="0.25"/>
    <row r="991" s="127" customFormat="1" x14ac:dyDescent="0.25"/>
    <row r="992" s="127" customFormat="1" x14ac:dyDescent="0.25"/>
    <row r="993" s="127" customFormat="1" x14ac:dyDescent="0.25"/>
    <row r="994" s="127" customFormat="1" x14ac:dyDescent="0.25"/>
    <row r="995" s="127" customFormat="1" x14ac:dyDescent="0.25"/>
    <row r="996" s="127" customFormat="1" x14ac:dyDescent="0.25"/>
    <row r="997" s="127" customFormat="1" x14ac:dyDescent="0.25"/>
    <row r="998" s="127" customFormat="1" x14ac:dyDescent="0.25"/>
    <row r="999" s="127" customFormat="1" x14ac:dyDescent="0.25"/>
    <row r="1000" s="127" customFormat="1" x14ac:dyDescent="0.25"/>
    <row r="1001" s="127" customFormat="1" x14ac:dyDescent="0.25"/>
    <row r="1002" s="127" customFormat="1" x14ac:dyDescent="0.25"/>
    <row r="1003" s="127" customFormat="1" x14ac:dyDescent="0.25"/>
    <row r="1004" s="127" customFormat="1" x14ac:dyDescent="0.25"/>
    <row r="1005" s="127" customFormat="1" x14ac:dyDescent="0.25"/>
    <row r="1006" s="127" customFormat="1" x14ac:dyDescent="0.25"/>
    <row r="1007" s="127" customFormat="1" x14ac:dyDescent="0.25"/>
    <row r="1008" s="127" customFormat="1" x14ac:dyDescent="0.25"/>
    <row r="1009" s="127" customFormat="1" x14ac:dyDescent="0.25"/>
    <row r="1010" s="127" customFormat="1" x14ac:dyDescent="0.25"/>
    <row r="1011" s="127" customFormat="1" x14ac:dyDescent="0.25"/>
    <row r="1012" s="127" customFormat="1" x14ac:dyDescent="0.25"/>
    <row r="1013" s="127" customFormat="1" x14ac:dyDescent="0.25"/>
    <row r="1014" s="127" customFormat="1" x14ac:dyDescent="0.25"/>
    <row r="1015" s="127" customFormat="1" x14ac:dyDescent="0.25"/>
    <row r="1016" s="127" customFormat="1" x14ac:dyDescent="0.25"/>
    <row r="1017" s="127" customFormat="1" x14ac:dyDescent="0.25"/>
    <row r="1018" s="127" customFormat="1" x14ac:dyDescent="0.25"/>
    <row r="1019" s="127" customFormat="1" x14ac:dyDescent="0.25"/>
    <row r="1020" s="127" customFormat="1" x14ac:dyDescent="0.25"/>
    <row r="1021" s="127" customFormat="1" x14ac:dyDescent="0.25"/>
    <row r="1022" s="127" customFormat="1" x14ac:dyDescent="0.25"/>
    <row r="1023" s="127" customFormat="1" x14ac:dyDescent="0.25"/>
    <row r="1024" s="127" customFormat="1" x14ac:dyDescent="0.25"/>
    <row r="1025" s="127" customFormat="1" x14ac:dyDescent="0.25"/>
    <row r="1026" s="127" customFormat="1" x14ac:dyDescent="0.25"/>
    <row r="1027" s="127" customFormat="1" x14ac:dyDescent="0.25"/>
    <row r="1028" s="127" customFormat="1" x14ac:dyDescent="0.25"/>
    <row r="1029" s="127" customFormat="1" x14ac:dyDescent="0.25"/>
    <row r="1030" s="127" customFormat="1" x14ac:dyDescent="0.25"/>
    <row r="1031" s="127" customFormat="1" x14ac:dyDescent="0.25"/>
    <row r="1032" s="127" customFormat="1" x14ac:dyDescent="0.25"/>
    <row r="1033" s="127" customFormat="1" x14ac:dyDescent="0.25"/>
    <row r="1034" s="127" customFormat="1" x14ac:dyDescent="0.25"/>
    <row r="1035" s="127" customFormat="1" x14ac:dyDescent="0.25"/>
    <row r="1036" s="127" customFormat="1" x14ac:dyDescent="0.25"/>
    <row r="1037" s="127" customFormat="1" x14ac:dyDescent="0.25"/>
    <row r="1038" s="127" customFormat="1" x14ac:dyDescent="0.25"/>
    <row r="1039" s="127" customFormat="1" x14ac:dyDescent="0.25"/>
    <row r="1040" s="127" customFormat="1" x14ac:dyDescent="0.25"/>
    <row r="1041" s="127" customFormat="1" x14ac:dyDescent="0.25"/>
    <row r="1042" s="127" customFormat="1" x14ac:dyDescent="0.25"/>
    <row r="1043" s="127" customFormat="1" x14ac:dyDescent="0.25"/>
    <row r="1044" s="127" customFormat="1" x14ac:dyDescent="0.25"/>
    <row r="1045" s="127" customFormat="1" x14ac:dyDescent="0.25"/>
    <row r="1046" s="127" customFormat="1" x14ac:dyDescent="0.25"/>
    <row r="1047" s="127" customFormat="1" x14ac:dyDescent="0.25"/>
    <row r="1048" s="127" customFormat="1" x14ac:dyDescent="0.25"/>
    <row r="1049" s="127" customFormat="1" x14ac:dyDescent="0.25"/>
    <row r="1050" s="127" customFormat="1" x14ac:dyDescent="0.25"/>
    <row r="1051" s="127" customFormat="1" x14ac:dyDescent="0.25"/>
    <row r="1052" s="127" customFormat="1" x14ac:dyDescent="0.25"/>
    <row r="1053" s="127" customFormat="1" x14ac:dyDescent="0.25"/>
    <row r="1054" s="127" customFormat="1" x14ac:dyDescent="0.25"/>
    <row r="1055" s="127" customFormat="1" x14ac:dyDescent="0.25"/>
    <row r="1056" s="127" customFormat="1" x14ac:dyDescent="0.25"/>
    <row r="1057" s="127" customFormat="1" x14ac:dyDescent="0.25"/>
    <row r="1058" s="127" customFormat="1" x14ac:dyDescent="0.25"/>
    <row r="1059" s="127" customFormat="1" x14ac:dyDescent="0.25"/>
    <row r="1060" s="127" customFormat="1" x14ac:dyDescent="0.25"/>
    <row r="1061" s="127" customFormat="1" x14ac:dyDescent="0.25"/>
    <row r="1062" s="127" customFormat="1" x14ac:dyDescent="0.25"/>
    <row r="1063" s="127" customFormat="1" x14ac:dyDescent="0.25"/>
    <row r="1064" s="127" customFormat="1" x14ac:dyDescent="0.25"/>
    <row r="1065" s="127" customFormat="1" x14ac:dyDescent="0.25"/>
    <row r="1066" s="127" customFormat="1" x14ac:dyDescent="0.25"/>
    <row r="1067" s="127" customFormat="1" x14ac:dyDescent="0.25"/>
    <row r="1068" s="127" customFormat="1" x14ac:dyDescent="0.25"/>
    <row r="1069" s="127" customFormat="1" x14ac:dyDescent="0.25"/>
    <row r="1070" s="127" customFormat="1" x14ac:dyDescent="0.25"/>
    <row r="1071" s="127" customFormat="1" x14ac:dyDescent="0.25"/>
    <row r="1072" s="127" customFormat="1" x14ac:dyDescent="0.25"/>
    <row r="1073" s="127" customFormat="1" x14ac:dyDescent="0.25"/>
    <row r="1074" s="127" customFormat="1" x14ac:dyDescent="0.25"/>
    <row r="1075" s="127" customFormat="1" x14ac:dyDescent="0.25"/>
    <row r="1076" s="127" customFormat="1" x14ac:dyDescent="0.25"/>
    <row r="1077" s="127" customFormat="1" x14ac:dyDescent="0.25"/>
    <row r="1078" s="127" customFormat="1" x14ac:dyDescent="0.25"/>
    <row r="1079" s="127" customFormat="1" x14ac:dyDescent="0.25"/>
    <row r="1080" s="127" customFormat="1" x14ac:dyDescent="0.25"/>
    <row r="1081" s="127" customFormat="1" x14ac:dyDescent="0.25"/>
    <row r="1082" s="127" customFormat="1" x14ac:dyDescent="0.25"/>
    <row r="1083" s="127" customFormat="1" x14ac:dyDescent="0.25"/>
    <row r="1084" s="127" customFormat="1" x14ac:dyDescent="0.25"/>
    <row r="1085" s="127" customFormat="1" x14ac:dyDescent="0.25"/>
    <row r="1086" s="127" customFormat="1" x14ac:dyDescent="0.25"/>
    <row r="1087" s="127" customFormat="1" x14ac:dyDescent="0.25"/>
    <row r="1088" s="127" customFormat="1" x14ac:dyDescent="0.25"/>
    <row r="1089" s="127" customFormat="1" x14ac:dyDescent="0.25"/>
    <row r="1090" s="127" customFormat="1" x14ac:dyDescent="0.25"/>
    <row r="1091" s="127" customFormat="1" x14ac:dyDescent="0.25"/>
    <row r="1092" s="127" customFormat="1" x14ac:dyDescent="0.25"/>
    <row r="1093" s="127" customFormat="1" x14ac:dyDescent="0.25"/>
    <row r="1094" s="127" customFormat="1" x14ac:dyDescent="0.25"/>
    <row r="1095" s="127" customFormat="1" x14ac:dyDescent="0.25"/>
    <row r="1096" s="127" customFormat="1" x14ac:dyDescent="0.25"/>
    <row r="1097" s="127" customFormat="1" x14ac:dyDescent="0.25"/>
    <row r="1098" s="127" customFormat="1" x14ac:dyDescent="0.25"/>
    <row r="1099" s="127" customFormat="1" x14ac:dyDescent="0.25"/>
    <row r="1100" s="127" customFormat="1" x14ac:dyDescent="0.25"/>
    <row r="1101" s="127" customFormat="1" x14ac:dyDescent="0.25"/>
    <row r="1102" s="127" customFormat="1" x14ac:dyDescent="0.25"/>
    <row r="1103" s="127" customFormat="1" x14ac:dyDescent="0.25"/>
    <row r="1104" s="127" customFormat="1" x14ac:dyDescent="0.25"/>
    <row r="1105" s="127" customFormat="1" x14ac:dyDescent="0.25"/>
    <row r="1106" s="127" customFormat="1" x14ac:dyDescent="0.25"/>
    <row r="1107" s="127" customFormat="1" x14ac:dyDescent="0.25"/>
    <row r="1108" s="127" customFormat="1" x14ac:dyDescent="0.25"/>
    <row r="1109" s="127" customFormat="1" x14ac:dyDescent="0.25"/>
    <row r="1110" s="127" customFormat="1" x14ac:dyDescent="0.25"/>
    <row r="1111" s="127" customFormat="1" x14ac:dyDescent="0.25"/>
    <row r="1112" s="127" customFormat="1" x14ac:dyDescent="0.25"/>
    <row r="1113" s="127" customFormat="1" x14ac:dyDescent="0.25"/>
    <row r="1114" s="127" customFormat="1" x14ac:dyDescent="0.25"/>
    <row r="1115" s="127" customFormat="1" x14ac:dyDescent="0.25"/>
    <row r="1116" s="127" customFormat="1" x14ac:dyDescent="0.25"/>
    <row r="1117" s="127" customFormat="1" x14ac:dyDescent="0.25"/>
    <row r="1118" s="127" customFormat="1" x14ac:dyDescent="0.25"/>
    <row r="1119" s="127" customFormat="1" x14ac:dyDescent="0.25"/>
    <row r="1120" s="127" customFormat="1" x14ac:dyDescent="0.25"/>
    <row r="1121" s="127" customFormat="1" x14ac:dyDescent="0.25"/>
    <row r="1122" s="127" customFormat="1" x14ac:dyDescent="0.25"/>
    <row r="1123" s="127" customFormat="1" x14ac:dyDescent="0.25"/>
    <row r="1124" s="127" customFormat="1" x14ac:dyDescent="0.25"/>
    <row r="1125" s="127" customFormat="1" x14ac:dyDescent="0.25"/>
    <row r="1126" s="127" customFormat="1" x14ac:dyDescent="0.25"/>
    <row r="1127" s="127" customFormat="1" x14ac:dyDescent="0.25"/>
    <row r="1128" s="127" customFormat="1" x14ac:dyDescent="0.25"/>
    <row r="1129" s="127" customFormat="1" x14ac:dyDescent="0.25"/>
    <row r="1130" s="127" customFormat="1" x14ac:dyDescent="0.25"/>
    <row r="1131" s="127" customFormat="1" x14ac:dyDescent="0.25"/>
    <row r="1132" s="127" customFormat="1" x14ac:dyDescent="0.25"/>
    <row r="1133" s="127" customFormat="1" x14ac:dyDescent="0.25"/>
    <row r="1134" s="127" customFormat="1" x14ac:dyDescent="0.25"/>
    <row r="1135" s="127" customFormat="1" x14ac:dyDescent="0.25"/>
    <row r="1136" s="127" customFormat="1" x14ac:dyDescent="0.25"/>
    <row r="1137" s="127" customFormat="1" x14ac:dyDescent="0.25"/>
    <row r="1138" s="127" customFormat="1" x14ac:dyDescent="0.25"/>
    <row r="1139" s="127" customFormat="1" x14ac:dyDescent="0.25"/>
    <row r="1140" s="127" customFormat="1" x14ac:dyDescent="0.25"/>
    <row r="1141" s="127" customFormat="1" x14ac:dyDescent="0.25"/>
    <row r="1142" s="127" customFormat="1" x14ac:dyDescent="0.25"/>
    <row r="1143" s="127" customFormat="1" x14ac:dyDescent="0.25"/>
    <row r="1144" s="127" customFormat="1" x14ac:dyDescent="0.25"/>
    <row r="1145" s="127" customFormat="1" x14ac:dyDescent="0.25"/>
    <row r="1146" s="127" customFormat="1" x14ac:dyDescent="0.25"/>
    <row r="1147" s="127" customFormat="1" x14ac:dyDescent="0.25"/>
    <row r="1148" s="127" customFormat="1" x14ac:dyDescent="0.25"/>
    <row r="1149" s="127" customFormat="1" x14ac:dyDescent="0.25"/>
    <row r="1150" s="127" customFormat="1" x14ac:dyDescent="0.25"/>
    <row r="1151" s="127" customFormat="1" x14ac:dyDescent="0.25"/>
    <row r="1152" s="127" customFormat="1" x14ac:dyDescent="0.25"/>
    <row r="1153" s="127" customFormat="1" x14ac:dyDescent="0.25"/>
    <row r="1154" s="127" customFormat="1" x14ac:dyDescent="0.25"/>
    <row r="1155" s="127" customFormat="1" x14ac:dyDescent="0.25"/>
    <row r="1156" s="127" customFormat="1" x14ac:dyDescent="0.25"/>
    <row r="1157" s="127" customFormat="1" x14ac:dyDescent="0.25"/>
    <row r="1158" s="127" customFormat="1" x14ac:dyDescent="0.25"/>
    <row r="1159" s="127" customFormat="1" x14ac:dyDescent="0.25"/>
    <row r="1160" s="127" customFormat="1" x14ac:dyDescent="0.25"/>
    <row r="1161" s="127" customFormat="1" x14ac:dyDescent="0.25"/>
    <row r="1162" s="127" customFormat="1" x14ac:dyDescent="0.25"/>
    <row r="1163" s="127" customFormat="1" x14ac:dyDescent="0.25"/>
    <row r="1164" s="127" customFormat="1" x14ac:dyDescent="0.25"/>
    <row r="1165" s="127" customFormat="1" x14ac:dyDescent="0.25"/>
    <row r="1166" s="127" customFormat="1" x14ac:dyDescent="0.25"/>
    <row r="1167" s="127" customFormat="1" x14ac:dyDescent="0.25"/>
    <row r="1168" s="127" customFormat="1" x14ac:dyDescent="0.25"/>
    <row r="1169" s="127" customFormat="1" x14ac:dyDescent="0.25"/>
    <row r="1170" s="127" customFormat="1" x14ac:dyDescent="0.25"/>
    <row r="1171" s="127" customFormat="1" x14ac:dyDescent="0.25"/>
    <row r="1172" s="127" customFormat="1" x14ac:dyDescent="0.25"/>
    <row r="1173" s="127" customFormat="1" x14ac:dyDescent="0.25"/>
    <row r="1174" s="127" customFormat="1" x14ac:dyDescent="0.25"/>
    <row r="1175" s="127" customFormat="1" x14ac:dyDescent="0.25"/>
    <row r="1176" s="127" customFormat="1" x14ac:dyDescent="0.25"/>
    <row r="1177" s="127" customFormat="1" x14ac:dyDescent="0.25"/>
    <row r="1178" s="127" customFormat="1" x14ac:dyDescent="0.25"/>
    <row r="1179" s="127" customFormat="1" x14ac:dyDescent="0.25"/>
    <row r="1180" s="127" customFormat="1" x14ac:dyDescent="0.25"/>
    <row r="1181" s="127" customFormat="1" x14ac:dyDescent="0.25"/>
    <row r="1182" s="127" customFormat="1" x14ac:dyDescent="0.25"/>
    <row r="1183" s="127" customFormat="1" x14ac:dyDescent="0.25"/>
    <row r="1184" s="127" customFormat="1" x14ac:dyDescent="0.25"/>
    <row r="1185" s="127" customFormat="1" x14ac:dyDescent="0.25"/>
    <row r="1186" s="127" customFormat="1" x14ac:dyDescent="0.25"/>
    <row r="1187" s="127" customFormat="1" x14ac:dyDescent="0.25"/>
    <row r="1188" s="127" customFormat="1" x14ac:dyDescent="0.25"/>
    <row r="1189" s="127" customFormat="1" x14ac:dyDescent="0.25"/>
    <row r="1190" s="127" customFormat="1" x14ac:dyDescent="0.25"/>
    <row r="1191" s="127" customFormat="1" x14ac:dyDescent="0.25"/>
    <row r="1192" s="127" customFormat="1" x14ac:dyDescent="0.25"/>
    <row r="1193" s="127" customFormat="1" x14ac:dyDescent="0.25"/>
    <row r="1194" s="127" customFormat="1" x14ac:dyDescent="0.25"/>
    <row r="1195" s="127" customFormat="1" x14ac:dyDescent="0.25"/>
    <row r="1196" s="127" customFormat="1" x14ac:dyDescent="0.25"/>
    <row r="1197" s="127" customFormat="1" x14ac:dyDescent="0.25"/>
    <row r="1198" s="127" customFormat="1" x14ac:dyDescent="0.25"/>
    <row r="1199" s="127" customFormat="1" x14ac:dyDescent="0.25"/>
    <row r="1200" s="127" customFormat="1" x14ac:dyDescent="0.25"/>
    <row r="1201" s="127" customFormat="1" x14ac:dyDescent="0.25"/>
    <row r="1202" s="127" customFormat="1" x14ac:dyDescent="0.25"/>
    <row r="1203" s="127" customFormat="1" x14ac:dyDescent="0.25"/>
    <row r="1204" s="127" customFormat="1" x14ac:dyDescent="0.25"/>
    <row r="1205" s="127" customFormat="1" x14ac:dyDescent="0.25"/>
    <row r="1206" s="127" customFormat="1" x14ac:dyDescent="0.25"/>
    <row r="1207" s="127" customFormat="1" x14ac:dyDescent="0.25"/>
    <row r="1208" s="127" customFormat="1" x14ac:dyDescent="0.25"/>
    <row r="1209" s="127" customFormat="1" x14ac:dyDescent="0.25"/>
    <row r="1210" s="127" customFormat="1" x14ac:dyDescent="0.25"/>
    <row r="1211" s="127" customFormat="1" x14ac:dyDescent="0.25"/>
    <row r="1212" s="127" customFormat="1" x14ac:dyDescent="0.25"/>
    <row r="1213" s="127" customFormat="1" x14ac:dyDescent="0.25"/>
    <row r="1214" s="127" customFormat="1" x14ac:dyDescent="0.25"/>
    <row r="1215" s="127" customFormat="1" x14ac:dyDescent="0.25"/>
    <row r="1216" s="127" customFormat="1" x14ac:dyDescent="0.25"/>
    <row r="1217" s="127" customFormat="1" x14ac:dyDescent="0.25"/>
    <row r="1218" s="127" customFormat="1" x14ac:dyDescent="0.25"/>
    <row r="1219" s="127" customFormat="1" x14ac:dyDescent="0.25"/>
    <row r="1220" s="127" customFormat="1" x14ac:dyDescent="0.25"/>
    <row r="1221" s="127" customFormat="1" x14ac:dyDescent="0.25"/>
    <row r="1222" s="127" customFormat="1" x14ac:dyDescent="0.25"/>
    <row r="1223" s="127" customFormat="1" x14ac:dyDescent="0.25"/>
    <row r="1224" s="127" customFormat="1" x14ac:dyDescent="0.25"/>
    <row r="1225" s="127" customFormat="1" x14ac:dyDescent="0.25"/>
    <row r="1226" s="127" customFormat="1" x14ac:dyDescent="0.25"/>
    <row r="1227" s="127" customFormat="1" x14ac:dyDescent="0.25"/>
    <row r="1228" s="127" customFormat="1" x14ac:dyDescent="0.25"/>
    <row r="1229" s="127" customFormat="1" x14ac:dyDescent="0.25"/>
    <row r="1230" s="127" customFormat="1" x14ac:dyDescent="0.25"/>
    <row r="1231" s="127" customFormat="1" x14ac:dyDescent="0.25"/>
    <row r="1232" s="127" customFormat="1" x14ac:dyDescent="0.25"/>
    <row r="1233" s="127" customFormat="1" x14ac:dyDescent="0.25"/>
    <row r="1234" s="127" customFormat="1" x14ac:dyDescent="0.25"/>
    <row r="1235" s="127" customFormat="1" x14ac:dyDescent="0.25"/>
    <row r="1236" s="127" customFormat="1" x14ac:dyDescent="0.25"/>
    <row r="1237" s="127" customFormat="1" x14ac:dyDescent="0.25"/>
    <row r="1238" s="127" customFormat="1" x14ac:dyDescent="0.25"/>
    <row r="1239" s="127" customFormat="1" x14ac:dyDescent="0.25"/>
    <row r="1240" s="127" customFormat="1" x14ac:dyDescent="0.25"/>
    <row r="1241" s="127" customFormat="1" x14ac:dyDescent="0.25"/>
    <row r="1242" s="127" customFormat="1" x14ac:dyDescent="0.25"/>
    <row r="1243" s="127" customFormat="1" x14ac:dyDescent="0.25"/>
    <row r="1244" s="127" customFormat="1" x14ac:dyDescent="0.25"/>
    <row r="1245" s="127" customFormat="1" x14ac:dyDescent="0.25"/>
    <row r="1246" s="127" customFormat="1" x14ac:dyDescent="0.25"/>
    <row r="1247" s="127" customFormat="1" x14ac:dyDescent="0.25"/>
    <row r="1248" s="127" customFormat="1" x14ac:dyDescent="0.25"/>
    <row r="1249" s="127" customFormat="1" x14ac:dyDescent="0.25"/>
    <row r="1250" s="127" customFormat="1" x14ac:dyDescent="0.25"/>
    <row r="1251" s="127" customFormat="1" x14ac:dyDescent="0.25"/>
    <row r="1252" s="127" customFormat="1" x14ac:dyDescent="0.25"/>
    <row r="1253" s="127" customFormat="1" x14ac:dyDescent="0.25"/>
    <row r="1254" s="127" customFormat="1" x14ac:dyDescent="0.25"/>
    <row r="1255" s="127" customFormat="1" x14ac:dyDescent="0.25"/>
    <row r="1256" s="127" customFormat="1" x14ac:dyDescent="0.25"/>
    <row r="1257" s="127" customFormat="1" x14ac:dyDescent="0.25"/>
    <row r="1258" s="127" customFormat="1" x14ac:dyDescent="0.25"/>
    <row r="1259" s="127" customFormat="1" x14ac:dyDescent="0.25"/>
    <row r="1260" s="127" customFormat="1" x14ac:dyDescent="0.25"/>
    <row r="1261" s="127" customFormat="1" x14ac:dyDescent="0.25"/>
    <row r="1262" s="127" customFormat="1" x14ac:dyDescent="0.25"/>
    <row r="1263" s="127" customFormat="1" x14ac:dyDescent="0.25"/>
    <row r="1264" s="127" customFormat="1" x14ac:dyDescent="0.25"/>
    <row r="1265" s="127" customFormat="1" x14ac:dyDescent="0.25"/>
    <row r="1266" s="127" customFormat="1" x14ac:dyDescent="0.25"/>
    <row r="1267" s="127" customFormat="1" x14ac:dyDescent="0.25"/>
    <row r="1268" s="127" customFormat="1" x14ac:dyDescent="0.25"/>
    <row r="1269" s="127" customFormat="1" x14ac:dyDescent="0.25"/>
    <row r="1270" s="127" customFormat="1" x14ac:dyDescent="0.25"/>
    <row r="1271" s="127" customFormat="1" x14ac:dyDescent="0.25"/>
    <row r="1272" s="127" customFormat="1" x14ac:dyDescent="0.25"/>
    <row r="1273" s="127" customFormat="1" x14ac:dyDescent="0.25"/>
    <row r="1274" s="127" customFormat="1" x14ac:dyDescent="0.25"/>
    <row r="1275" s="127" customFormat="1" x14ac:dyDescent="0.25"/>
    <row r="1276" s="127" customFormat="1" x14ac:dyDescent="0.25"/>
    <row r="1277" s="127" customFormat="1" x14ac:dyDescent="0.25"/>
    <row r="1278" s="127" customFormat="1" x14ac:dyDescent="0.25"/>
    <row r="1279" s="127" customFormat="1" x14ac:dyDescent="0.25"/>
    <row r="1280" s="127" customFormat="1" x14ac:dyDescent="0.25"/>
    <row r="1281" s="127" customFormat="1" x14ac:dyDescent="0.25"/>
    <row r="1282" s="127" customFormat="1" x14ac:dyDescent="0.25"/>
    <row r="1283" s="127" customFormat="1" x14ac:dyDescent="0.25"/>
    <row r="1284" s="127" customFormat="1" x14ac:dyDescent="0.25"/>
    <row r="1285" s="127" customFormat="1" x14ac:dyDescent="0.25"/>
    <row r="1286" s="127" customFormat="1" x14ac:dyDescent="0.25"/>
    <row r="1287" s="127" customFormat="1" x14ac:dyDescent="0.25"/>
    <row r="1288" s="127" customFormat="1" x14ac:dyDescent="0.25"/>
    <row r="1289" s="127" customFormat="1" x14ac:dyDescent="0.25"/>
    <row r="1290" s="127" customFormat="1" x14ac:dyDescent="0.25"/>
    <row r="1291" s="127" customFormat="1" x14ac:dyDescent="0.25"/>
    <row r="1292" s="127" customFormat="1" x14ac:dyDescent="0.25"/>
    <row r="1293" s="127" customFormat="1" x14ac:dyDescent="0.25"/>
    <row r="1294" s="127" customFormat="1" x14ac:dyDescent="0.25"/>
    <row r="1295" s="127" customFormat="1" x14ac:dyDescent="0.25"/>
    <row r="1296" s="127" customFormat="1" x14ac:dyDescent="0.25"/>
    <row r="1297" s="127" customFormat="1" x14ac:dyDescent="0.25"/>
    <row r="1298" s="127" customFormat="1" x14ac:dyDescent="0.25"/>
    <row r="1299" s="127" customFormat="1" x14ac:dyDescent="0.25"/>
    <row r="1300" s="127" customFormat="1" x14ac:dyDescent="0.25"/>
    <row r="1301" s="127" customFormat="1" x14ac:dyDescent="0.25"/>
    <row r="1302" s="127" customFormat="1" x14ac:dyDescent="0.25"/>
    <row r="1303" s="127" customFormat="1" x14ac:dyDescent="0.25"/>
    <row r="1304" s="127" customFormat="1" x14ac:dyDescent="0.25"/>
    <row r="1305" s="127" customFormat="1" x14ac:dyDescent="0.25"/>
    <row r="1306" s="127" customFormat="1" x14ac:dyDescent="0.25"/>
    <row r="1307" s="127" customFormat="1" x14ac:dyDescent="0.25"/>
    <row r="1308" s="127" customFormat="1" x14ac:dyDescent="0.25"/>
    <row r="1309" s="127" customFormat="1" x14ac:dyDescent="0.25"/>
    <row r="1310" s="127" customFormat="1" x14ac:dyDescent="0.25"/>
    <row r="1311" s="127" customFormat="1" x14ac:dyDescent="0.25"/>
    <row r="1312" s="127" customFormat="1" x14ac:dyDescent="0.25"/>
    <row r="1313" s="127" customFormat="1" x14ac:dyDescent="0.25"/>
    <row r="1314" s="127" customFormat="1" x14ac:dyDescent="0.25"/>
    <row r="1315" s="127" customFormat="1" x14ac:dyDescent="0.25"/>
    <row r="1316" s="127" customFormat="1" x14ac:dyDescent="0.25"/>
    <row r="1317" s="127" customFormat="1" x14ac:dyDescent="0.25"/>
    <row r="1318" s="127" customFormat="1" x14ac:dyDescent="0.25"/>
    <row r="1319" s="127" customFormat="1" x14ac:dyDescent="0.25"/>
    <row r="1320" s="127" customFormat="1" x14ac:dyDescent="0.25"/>
    <row r="1321" s="127" customFormat="1" x14ac:dyDescent="0.25"/>
    <row r="1322" s="127" customFormat="1" x14ac:dyDescent="0.25"/>
    <row r="1323" s="127" customFormat="1" x14ac:dyDescent="0.25"/>
    <row r="1324" s="127" customFormat="1" x14ac:dyDescent="0.25"/>
    <row r="1325" s="127" customFormat="1" x14ac:dyDescent="0.25"/>
    <row r="1326" s="127" customFormat="1" x14ac:dyDescent="0.25"/>
    <row r="1327" s="127" customFormat="1" x14ac:dyDescent="0.25"/>
    <row r="1328" s="127" customFormat="1" x14ac:dyDescent="0.25"/>
    <row r="1329" s="127" customFormat="1" x14ac:dyDescent="0.25"/>
    <row r="1330" s="127" customFormat="1" x14ac:dyDescent="0.25"/>
    <row r="1331" s="127" customFormat="1" x14ac:dyDescent="0.25"/>
    <row r="1332" s="127" customFormat="1" x14ac:dyDescent="0.25"/>
    <row r="1333" s="127" customFormat="1" x14ac:dyDescent="0.25"/>
    <row r="1334" s="127" customFormat="1" x14ac:dyDescent="0.25"/>
    <row r="1335" s="127" customFormat="1" x14ac:dyDescent="0.25"/>
    <row r="1336" s="127" customFormat="1" x14ac:dyDescent="0.25"/>
    <row r="1337" s="127" customFormat="1" x14ac:dyDescent="0.25"/>
    <row r="1338" s="127" customFormat="1" x14ac:dyDescent="0.25"/>
    <row r="1339" s="127" customFormat="1" x14ac:dyDescent="0.25"/>
    <row r="1340" s="127" customFormat="1" x14ac:dyDescent="0.25"/>
    <row r="1341" s="127" customFormat="1" x14ac:dyDescent="0.25"/>
    <row r="1342" s="127" customFormat="1" x14ac:dyDescent="0.25"/>
    <row r="1343" s="127" customFormat="1" x14ac:dyDescent="0.25"/>
    <row r="1344" s="127" customFormat="1" x14ac:dyDescent="0.25"/>
    <row r="1345" s="127" customFormat="1" x14ac:dyDescent="0.25"/>
    <row r="1346" s="127" customFormat="1" x14ac:dyDescent="0.25"/>
    <row r="1347" s="127" customFormat="1" x14ac:dyDescent="0.25"/>
    <row r="1348" s="127" customFormat="1" x14ac:dyDescent="0.25"/>
    <row r="1349" s="127" customFormat="1" x14ac:dyDescent="0.25"/>
    <row r="1350" s="127" customFormat="1" x14ac:dyDescent="0.25"/>
    <row r="1351" s="127" customFormat="1" x14ac:dyDescent="0.25"/>
    <row r="1352" s="127" customFormat="1" x14ac:dyDescent="0.25"/>
    <row r="1353" s="127" customFormat="1" x14ac:dyDescent="0.25"/>
    <row r="1354" s="127" customFormat="1" x14ac:dyDescent="0.25"/>
    <row r="1355" s="127" customFormat="1" x14ac:dyDescent="0.25"/>
    <row r="1356" s="127" customFormat="1" x14ac:dyDescent="0.25"/>
    <row r="1357" s="127" customFormat="1" x14ac:dyDescent="0.25"/>
    <row r="1358" s="127" customFormat="1" x14ac:dyDescent="0.25"/>
    <row r="1359" s="127" customFormat="1" x14ac:dyDescent="0.25"/>
    <row r="1360" s="127" customFormat="1" x14ac:dyDescent="0.25"/>
    <row r="1361" s="127" customFormat="1" x14ac:dyDescent="0.25"/>
    <row r="1362" s="127" customFormat="1" x14ac:dyDescent="0.25"/>
    <row r="1363" s="127" customFormat="1" x14ac:dyDescent="0.25"/>
    <row r="1364" s="127" customFormat="1" x14ac:dyDescent="0.25"/>
    <row r="1365" s="127" customFormat="1" x14ac:dyDescent="0.25"/>
    <row r="1366" s="127" customFormat="1" x14ac:dyDescent="0.25"/>
    <row r="1367" s="127" customFormat="1" x14ac:dyDescent="0.25"/>
    <row r="1368" s="127" customFormat="1" x14ac:dyDescent="0.25"/>
    <row r="1369" s="127" customFormat="1" x14ac:dyDescent="0.25"/>
    <row r="1370" s="127" customFormat="1" x14ac:dyDescent="0.25"/>
    <row r="1371" s="127" customFormat="1" x14ac:dyDescent="0.25"/>
    <row r="1372" s="127" customFormat="1" x14ac:dyDescent="0.25"/>
    <row r="1373" s="127" customFormat="1" x14ac:dyDescent="0.25"/>
    <row r="1374" s="127" customFormat="1" x14ac:dyDescent="0.25"/>
    <row r="1375" s="127" customFormat="1" x14ac:dyDescent="0.25"/>
    <row r="1376" s="127" customFormat="1" x14ac:dyDescent="0.25"/>
    <row r="1377" s="127" customFormat="1" x14ac:dyDescent="0.25"/>
    <row r="1378" s="127" customFormat="1" x14ac:dyDescent="0.25"/>
    <row r="1379" s="127" customFormat="1" x14ac:dyDescent="0.25"/>
    <row r="1380" s="127" customFormat="1" x14ac:dyDescent="0.25"/>
    <row r="1381" s="127" customFormat="1" x14ac:dyDescent="0.25"/>
    <row r="1382" s="127" customFormat="1" x14ac:dyDescent="0.25"/>
    <row r="1383" s="127" customFormat="1" x14ac:dyDescent="0.25"/>
    <row r="1384" s="127" customFormat="1" x14ac:dyDescent="0.25"/>
    <row r="1385" s="127" customFormat="1" x14ac:dyDescent="0.25"/>
    <row r="1386" s="127" customFormat="1" x14ac:dyDescent="0.25"/>
    <row r="1387" s="127" customFormat="1" x14ac:dyDescent="0.25"/>
    <row r="1388" s="127" customFormat="1" x14ac:dyDescent="0.25"/>
    <row r="1389" s="127" customFormat="1" x14ac:dyDescent="0.25"/>
    <row r="1390" s="127" customFormat="1" x14ac:dyDescent="0.25"/>
    <row r="1391" s="127" customFormat="1" x14ac:dyDescent="0.25"/>
    <row r="1392" s="127" customFormat="1" x14ac:dyDescent="0.25"/>
    <row r="1393" s="127" customFormat="1" x14ac:dyDescent="0.25"/>
    <row r="1394" s="127" customFormat="1" x14ac:dyDescent="0.25"/>
    <row r="1395" s="127" customFormat="1" x14ac:dyDescent="0.25"/>
    <row r="1396" s="127" customFormat="1" x14ac:dyDescent="0.25"/>
    <row r="1397" s="127" customFormat="1" x14ac:dyDescent="0.25"/>
    <row r="1398" s="127" customFormat="1" x14ac:dyDescent="0.25"/>
    <row r="1399" s="127" customFormat="1" x14ac:dyDescent="0.25"/>
    <row r="1400" s="127" customFormat="1" x14ac:dyDescent="0.25"/>
    <row r="1401" s="127" customFormat="1" x14ac:dyDescent="0.25"/>
    <row r="1402" s="127" customFormat="1" x14ac:dyDescent="0.25"/>
    <row r="1403" s="127" customFormat="1" x14ac:dyDescent="0.25"/>
    <row r="1404" s="127" customFormat="1" x14ac:dyDescent="0.25"/>
    <row r="1405" s="127" customFormat="1" x14ac:dyDescent="0.25"/>
    <row r="1406" s="127" customFormat="1" x14ac:dyDescent="0.25"/>
    <row r="1407" s="127" customFormat="1" x14ac:dyDescent="0.25"/>
    <row r="1408" s="127" customFormat="1" x14ac:dyDescent="0.25"/>
    <row r="1409" s="127" customFormat="1" x14ac:dyDescent="0.25"/>
    <row r="1410" s="127" customFormat="1" x14ac:dyDescent="0.25"/>
    <row r="1411" s="127" customFormat="1" x14ac:dyDescent="0.25"/>
    <row r="1412" s="127" customFormat="1" x14ac:dyDescent="0.25"/>
    <row r="1413" s="127" customFormat="1" x14ac:dyDescent="0.25"/>
    <row r="1414" s="127" customFormat="1" x14ac:dyDescent="0.25"/>
    <row r="1415" s="127" customFormat="1" x14ac:dyDescent="0.25"/>
    <row r="1416" s="127" customFormat="1" x14ac:dyDescent="0.25"/>
    <row r="1417" s="127" customFormat="1" x14ac:dyDescent="0.25"/>
    <row r="1418" s="127" customFormat="1" x14ac:dyDescent="0.25"/>
    <row r="1419" s="127" customFormat="1" x14ac:dyDescent="0.25"/>
    <row r="1420" s="127" customFormat="1" x14ac:dyDescent="0.25"/>
    <row r="1421" s="127" customFormat="1" x14ac:dyDescent="0.25"/>
    <row r="1422" s="127" customFormat="1" x14ac:dyDescent="0.25"/>
    <row r="1423" s="127" customFormat="1" x14ac:dyDescent="0.25"/>
    <row r="1424" s="127" customFormat="1" x14ac:dyDescent="0.25"/>
    <row r="1425" s="127" customFormat="1" x14ac:dyDescent="0.25"/>
    <row r="1426" s="127" customFormat="1" x14ac:dyDescent="0.25"/>
    <row r="1427" s="127" customFormat="1" x14ac:dyDescent="0.25"/>
    <row r="1428" s="127" customFormat="1" x14ac:dyDescent="0.25"/>
    <row r="1429" s="127" customFormat="1" x14ac:dyDescent="0.25"/>
    <row r="1430" s="127" customFormat="1" x14ac:dyDescent="0.25"/>
    <row r="1431" s="127" customFormat="1" x14ac:dyDescent="0.25"/>
    <row r="1432" s="127" customFormat="1" x14ac:dyDescent="0.25"/>
    <row r="1433" s="127" customFormat="1" x14ac:dyDescent="0.25"/>
    <row r="1434" s="127" customFormat="1" x14ac:dyDescent="0.25"/>
    <row r="1435" s="127" customFormat="1" x14ac:dyDescent="0.25"/>
    <row r="1436" s="127" customFormat="1" x14ac:dyDescent="0.25"/>
    <row r="1437" s="127" customFormat="1" x14ac:dyDescent="0.25"/>
    <row r="1438" s="127" customFormat="1" x14ac:dyDescent="0.25"/>
    <row r="1439" s="127" customFormat="1" x14ac:dyDescent="0.25"/>
    <row r="1440" s="127" customFormat="1" x14ac:dyDescent="0.25"/>
    <row r="1441" s="127" customFormat="1" x14ac:dyDescent="0.25"/>
    <row r="1442" s="127" customFormat="1" x14ac:dyDescent="0.25"/>
    <row r="1443" s="127" customFormat="1" x14ac:dyDescent="0.25"/>
    <row r="1444" s="127" customFormat="1" x14ac:dyDescent="0.25"/>
    <row r="1445" s="127" customFormat="1" x14ac:dyDescent="0.25"/>
    <row r="1446" s="127" customFormat="1" x14ac:dyDescent="0.25"/>
    <row r="1447" s="127" customFormat="1" x14ac:dyDescent="0.25"/>
    <row r="1448" s="127" customFormat="1" x14ac:dyDescent="0.25"/>
    <row r="1449" s="127" customFormat="1" x14ac:dyDescent="0.25"/>
    <row r="1450" s="127" customFormat="1" x14ac:dyDescent="0.25"/>
    <row r="1451" s="127" customFormat="1" x14ac:dyDescent="0.25"/>
    <row r="1452" s="127" customFormat="1" x14ac:dyDescent="0.25"/>
    <row r="1453" s="127" customFormat="1" x14ac:dyDescent="0.25"/>
    <row r="1454" s="127" customFormat="1" x14ac:dyDescent="0.25"/>
    <row r="1455" s="127" customFormat="1" x14ac:dyDescent="0.25"/>
    <row r="1456" s="127" customFormat="1" x14ac:dyDescent="0.25"/>
    <row r="1457" s="127" customFormat="1" x14ac:dyDescent="0.25"/>
    <row r="1458" s="127" customFormat="1" x14ac:dyDescent="0.25"/>
    <row r="1459" s="127" customFormat="1" x14ac:dyDescent="0.25"/>
    <row r="1460" s="127" customFormat="1" x14ac:dyDescent="0.25"/>
    <row r="1461" s="127" customFormat="1" x14ac:dyDescent="0.25"/>
    <row r="1462" s="127" customFormat="1" x14ac:dyDescent="0.25"/>
    <row r="1463" s="127" customFormat="1" x14ac:dyDescent="0.25"/>
    <row r="1464" s="127" customFormat="1" x14ac:dyDescent="0.25"/>
    <row r="1465" s="127" customFormat="1" x14ac:dyDescent="0.25"/>
    <row r="1466" s="127" customFormat="1" x14ac:dyDescent="0.25"/>
    <row r="1467" s="127" customFormat="1" x14ac:dyDescent="0.25"/>
    <row r="1468" s="127" customFormat="1" x14ac:dyDescent="0.25"/>
    <row r="1469" s="127" customFormat="1" x14ac:dyDescent="0.25"/>
    <row r="1470" s="127" customFormat="1" x14ac:dyDescent="0.25"/>
    <row r="1471" s="127" customFormat="1" x14ac:dyDescent="0.25"/>
    <row r="1472" s="127" customFormat="1" x14ac:dyDescent="0.25"/>
    <row r="1473" s="127" customFormat="1" x14ac:dyDescent="0.25"/>
    <row r="1474" s="127" customFormat="1" x14ac:dyDescent="0.25"/>
    <row r="1475" s="127" customFormat="1" x14ac:dyDescent="0.25"/>
    <row r="1476" s="127" customFormat="1" x14ac:dyDescent="0.25"/>
    <row r="1477" s="127" customFormat="1" x14ac:dyDescent="0.25"/>
    <row r="1478" s="127" customFormat="1" x14ac:dyDescent="0.25"/>
    <row r="1479" s="127" customFormat="1" x14ac:dyDescent="0.25"/>
  </sheetData>
  <sheetProtection algorithmName="SHA-512" hashValue="YaQU5JSQpzOM0UIAn6J/hsQtMEujpARXwIiU2Z1/tUldD+PwzkK2qYpYisHfkBJEZ9Q1eDgOZdqvl6HnmqrlgQ==" saltValue="GIY2oTp7p/PxRjsKZ2L1LQ==" spinCount="100000" sheet="1" objects="1" scenarios="1" insertRows="0"/>
  <mergeCells count="34">
    <mergeCell ref="B15:C15"/>
    <mergeCell ref="B16:C16"/>
    <mergeCell ref="B27:C27"/>
    <mergeCell ref="B28:C28"/>
    <mergeCell ref="B17:C17"/>
    <mergeCell ref="B18:C18"/>
    <mergeCell ref="B21:C21"/>
    <mergeCell ref="B22:C22"/>
    <mergeCell ref="B23:C23"/>
    <mergeCell ref="B24:C24"/>
    <mergeCell ref="B5:I5"/>
    <mergeCell ref="K7:L7"/>
    <mergeCell ref="K8:L8"/>
    <mergeCell ref="K11:L11"/>
    <mergeCell ref="K12:L12"/>
    <mergeCell ref="B7:C7"/>
    <mergeCell ref="B8:C8"/>
    <mergeCell ref="B11:C11"/>
    <mergeCell ref="K5:T5"/>
    <mergeCell ref="B9:C9"/>
    <mergeCell ref="B10:C10"/>
    <mergeCell ref="K9:L9"/>
    <mergeCell ref="K10:L10"/>
    <mergeCell ref="B12:C12"/>
    <mergeCell ref="K23:L23"/>
    <mergeCell ref="K24:L24"/>
    <mergeCell ref="K27:L27"/>
    <mergeCell ref="K28:L28"/>
    <mergeCell ref="K15:L15"/>
    <mergeCell ref="K16:L16"/>
    <mergeCell ref="K17:L17"/>
    <mergeCell ref="K18:L18"/>
    <mergeCell ref="K21:L21"/>
    <mergeCell ref="K22:L22"/>
  </mergeCells>
  <phoneticPr fontId="13" type="noConversion"/>
  <pageMargins left="0.59055118110236227" right="0.59055118110236227" top="0.6692913385826772" bottom="0.6692913385826772" header="0.31496062992125984" footer="0.27559055118110237"/>
  <pageSetup scale="53" fitToHeight="0" orientation="landscape" r:id="rId1"/>
  <headerFooter>
    <oddFooter>&amp;R&amp;G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INSTRUCTIONS</vt:lpstr>
      <vt:lpstr>PROJECTIONS POST-COVID</vt:lpstr>
      <vt:lpstr>CALCUL MASSE SALARIALE</vt:lpstr>
      <vt:lpstr>'CALCUL MASSE SALARIALE'!Zone_d_impression</vt:lpstr>
      <vt:lpstr>INSTRUCTIONS!Zone_d_impression</vt:lpstr>
      <vt:lpstr>'PROJECTIONS POST-COVID'!Zone_d_impression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Bourgault</dc:creator>
  <cp:lastModifiedBy>Jonathan Riopel</cp:lastModifiedBy>
  <cp:lastPrinted>2020-05-27T17:12:31Z</cp:lastPrinted>
  <dcterms:created xsi:type="dcterms:W3CDTF">1999-12-19T18:18:15Z</dcterms:created>
  <dcterms:modified xsi:type="dcterms:W3CDTF">2020-05-30T14:12:00Z</dcterms:modified>
</cp:coreProperties>
</file>